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72D0839E-7C66-44E6-A761-7B9C8BA639D6}" xr6:coauthVersionLast="47" xr6:coauthVersionMax="47" xr10:uidLastSave="{00000000-0000-0000-0000-000000000000}"/>
  <bookViews>
    <workbookView xWindow="-120" yWindow="-120" windowWidth="29040" windowHeight="15840" xr2:uid="{C20972FE-4FF7-4181-BE4D-56013917E265}"/>
  </bookViews>
  <sheets>
    <sheet name="M16-2 Version 1" sheetId="1" r:id="rId1"/>
    <sheet name="M16-1 Version 1" sheetId="2" r:id="rId2"/>
    <sheet name="SBB zum Ausdrucken" sheetId="3" r:id="rId3"/>
  </sheets>
  <definedNames>
    <definedName name="_xlnm._FilterDatabase" localSheetId="2" hidden="1">'SBB zum Ausdrucken'!$AR$103:$BD$161</definedName>
    <definedName name="_xlnm.Print_Area" localSheetId="1">'M16-1 Version 1'!$A$2:$AN$103</definedName>
    <definedName name="_xlnm.Print_Area" localSheetId="0">'M16-2 Version 1'!$A$2:$AN$116</definedName>
    <definedName name="_xlnm.Print_Area" localSheetId="2">'SBB zum Ausdrucken'!$B$2:$AM$74</definedName>
    <definedName name="Spiel" localSheetId="2">'SBB zum Ausdrucken'!$F$7</definedName>
    <definedName name="Spiel1" localSheetId="1">#REF!</definedName>
    <definedName name="Spiel1" localSheetId="2">'SBB zum Ausdrucken'!$H$1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72" i="2" l="1"/>
  <c r="AX137" i="3"/>
  <c r="AX136" i="3"/>
  <c r="AX135" i="3"/>
  <c r="AX134" i="3"/>
  <c r="AX133" i="3"/>
  <c r="AX132" i="3"/>
  <c r="AX131" i="3"/>
  <c r="AX130" i="3"/>
  <c r="AX129" i="3"/>
  <c r="AX128" i="3"/>
  <c r="AX127" i="3"/>
  <c r="AX126" i="3"/>
  <c r="AX125" i="3"/>
  <c r="AX124" i="3"/>
  <c r="AX123" i="3"/>
  <c r="AX122" i="3"/>
  <c r="AX121" i="3"/>
  <c r="AX120" i="3"/>
  <c r="AX119" i="3"/>
  <c r="AX118" i="3"/>
  <c r="AX117" i="3"/>
  <c r="AX116" i="3"/>
  <c r="AX115" i="3"/>
  <c r="AX114" i="3"/>
  <c r="AX113" i="3"/>
  <c r="AX112" i="3"/>
  <c r="AX111" i="3"/>
  <c r="AX110" i="3"/>
  <c r="AX109" i="3"/>
  <c r="AX108" i="3"/>
  <c r="AX107" i="3"/>
  <c r="AX106" i="3"/>
  <c r="AX105" i="3"/>
  <c r="AX104" i="3"/>
  <c r="BA137" i="3" l="1"/>
  <c r="BA136" i="3"/>
  <c r="BA135" i="3"/>
  <c r="BA134" i="3"/>
  <c r="BA133" i="3"/>
  <c r="BA132" i="3"/>
  <c r="BA131" i="3"/>
  <c r="BA130" i="3"/>
  <c r="BA129" i="3"/>
  <c r="BA128" i="3"/>
  <c r="BA127" i="3"/>
  <c r="BA126" i="3"/>
  <c r="BA125" i="3"/>
  <c r="BA124" i="3"/>
  <c r="BA120" i="3"/>
  <c r="AS146" i="3"/>
  <c r="AU146" i="3"/>
  <c r="AV146" i="3"/>
  <c r="AY146" i="3"/>
  <c r="AZ146" i="3"/>
  <c r="BD146" i="3"/>
  <c r="AS147" i="3"/>
  <c r="AU147" i="3"/>
  <c r="AV147" i="3"/>
  <c r="AY147" i="3"/>
  <c r="AZ147" i="3"/>
  <c r="BD147" i="3"/>
  <c r="AS148" i="3"/>
  <c r="AU148" i="3"/>
  <c r="AV148" i="3"/>
  <c r="AY148" i="3"/>
  <c r="AZ148" i="3"/>
  <c r="BD148" i="3"/>
  <c r="AS149" i="3"/>
  <c r="AU149" i="3"/>
  <c r="AV149" i="3"/>
  <c r="AY149" i="3"/>
  <c r="AZ149" i="3"/>
  <c r="BD149" i="3"/>
  <c r="AS150" i="3"/>
  <c r="AU150" i="3"/>
  <c r="AV150" i="3"/>
  <c r="AY150" i="3"/>
  <c r="AZ150" i="3"/>
  <c r="BD150" i="3"/>
  <c r="AS151" i="3"/>
  <c r="AU151" i="3"/>
  <c r="AV151" i="3"/>
  <c r="AY151" i="3"/>
  <c r="AZ151" i="3"/>
  <c r="BD151" i="3"/>
  <c r="AS152" i="3"/>
  <c r="AU152" i="3"/>
  <c r="AV152" i="3"/>
  <c r="AY152" i="3"/>
  <c r="AZ152" i="3"/>
  <c r="BD152" i="3"/>
  <c r="AS153" i="3"/>
  <c r="AU153" i="3"/>
  <c r="AV153" i="3"/>
  <c r="AY153" i="3"/>
  <c r="AZ153" i="3"/>
  <c r="BD153" i="3"/>
  <c r="AS154" i="3"/>
  <c r="AU154" i="3"/>
  <c r="AV154" i="3"/>
  <c r="AY154" i="3"/>
  <c r="AZ154" i="3"/>
  <c r="BD154" i="3"/>
  <c r="AS155" i="3"/>
  <c r="AU155" i="3"/>
  <c r="AV155" i="3"/>
  <c r="AY155" i="3"/>
  <c r="AZ155" i="3"/>
  <c r="BD155" i="3"/>
  <c r="AS156" i="3"/>
  <c r="AU156" i="3"/>
  <c r="AV156" i="3"/>
  <c r="AY156" i="3"/>
  <c r="AZ156" i="3"/>
  <c r="BD156" i="3"/>
  <c r="AS157" i="3"/>
  <c r="AU157" i="3"/>
  <c r="AV157" i="3"/>
  <c r="AY157" i="3"/>
  <c r="AZ157" i="3"/>
  <c r="BD157" i="3"/>
  <c r="AS158" i="3"/>
  <c r="AU158" i="3"/>
  <c r="AV158" i="3"/>
  <c r="AY158" i="3"/>
  <c r="AZ158" i="3"/>
  <c r="BD158" i="3"/>
  <c r="AS159" i="3"/>
  <c r="AU159" i="3"/>
  <c r="AV159" i="3"/>
  <c r="AY159" i="3"/>
  <c r="AZ159" i="3"/>
  <c r="BD159" i="3"/>
  <c r="AS160" i="3"/>
  <c r="AU160" i="3"/>
  <c r="AV160" i="3"/>
  <c r="AY160" i="3"/>
  <c r="AZ160" i="3"/>
  <c r="BD160" i="3"/>
  <c r="AS161" i="3"/>
  <c r="AU161" i="3"/>
  <c r="AV161" i="3"/>
  <c r="AY161" i="3"/>
  <c r="AZ161" i="3"/>
  <c r="BD161" i="3"/>
  <c r="AS138" i="3"/>
  <c r="AU138" i="3"/>
  <c r="AV138" i="3"/>
  <c r="AY138" i="3"/>
  <c r="AZ138" i="3"/>
  <c r="BD138" i="3"/>
  <c r="AS139" i="3"/>
  <c r="AU139" i="3"/>
  <c r="AV139" i="3"/>
  <c r="AY139" i="3"/>
  <c r="AZ139" i="3"/>
  <c r="BD139" i="3"/>
  <c r="AS140" i="3"/>
  <c r="AU140" i="3"/>
  <c r="AV140" i="3"/>
  <c r="AY140" i="3"/>
  <c r="AZ140" i="3"/>
  <c r="BD140" i="3"/>
  <c r="AS141" i="3"/>
  <c r="AU141" i="3"/>
  <c r="AV141" i="3"/>
  <c r="AY141" i="3"/>
  <c r="AZ141" i="3"/>
  <c r="BD141" i="3"/>
  <c r="AS142" i="3"/>
  <c r="AU142" i="3"/>
  <c r="AV142" i="3"/>
  <c r="AY142" i="3"/>
  <c r="AZ142" i="3"/>
  <c r="BD142" i="3"/>
  <c r="AS143" i="3"/>
  <c r="AU143" i="3"/>
  <c r="AV143" i="3"/>
  <c r="AY143" i="3"/>
  <c r="AZ143" i="3"/>
  <c r="BD143" i="3"/>
  <c r="AS144" i="3"/>
  <c r="AU144" i="3"/>
  <c r="AV144" i="3"/>
  <c r="AY144" i="3"/>
  <c r="AZ144" i="3"/>
  <c r="BD144" i="3"/>
  <c r="AS145" i="3"/>
  <c r="AU145" i="3"/>
  <c r="AV145" i="3"/>
  <c r="AY145" i="3"/>
  <c r="AZ145" i="3"/>
  <c r="BD145" i="3"/>
  <c r="AS109" i="3"/>
  <c r="AT109" i="3"/>
  <c r="AU109" i="3"/>
  <c r="AV109" i="3"/>
  <c r="AW109" i="3"/>
  <c r="AY109" i="3"/>
  <c r="AZ109" i="3"/>
  <c r="BA109" i="3"/>
  <c r="BD109" i="3"/>
  <c r="AS110" i="3"/>
  <c r="AT110" i="3"/>
  <c r="AU110" i="3"/>
  <c r="AV110" i="3"/>
  <c r="AW110" i="3"/>
  <c r="AY110" i="3"/>
  <c r="AZ110" i="3"/>
  <c r="BA110" i="3"/>
  <c r="BD110" i="3"/>
  <c r="AS111" i="3"/>
  <c r="AT111" i="3"/>
  <c r="AU111" i="3"/>
  <c r="AV111" i="3"/>
  <c r="AW111" i="3"/>
  <c r="AY111" i="3"/>
  <c r="AZ111" i="3"/>
  <c r="BA111" i="3"/>
  <c r="BD111" i="3"/>
  <c r="AS112" i="3"/>
  <c r="AT112" i="3"/>
  <c r="AU112" i="3"/>
  <c r="AV112" i="3"/>
  <c r="AW112" i="3"/>
  <c r="AY112" i="3"/>
  <c r="AZ112" i="3"/>
  <c r="BA112" i="3"/>
  <c r="BD112" i="3"/>
  <c r="AS113" i="3"/>
  <c r="AT113" i="3"/>
  <c r="AU113" i="3"/>
  <c r="AV113" i="3"/>
  <c r="AW113" i="3"/>
  <c r="AY113" i="3"/>
  <c r="AZ113" i="3"/>
  <c r="BA113" i="3"/>
  <c r="BD113" i="3"/>
  <c r="AS114" i="3"/>
  <c r="AT114" i="3"/>
  <c r="AU114" i="3"/>
  <c r="AV114" i="3"/>
  <c r="AW114" i="3"/>
  <c r="AY114" i="3"/>
  <c r="AZ114" i="3"/>
  <c r="BA114" i="3"/>
  <c r="BD114" i="3"/>
  <c r="AS115" i="3"/>
  <c r="AT115" i="3"/>
  <c r="AU115" i="3"/>
  <c r="AV115" i="3"/>
  <c r="AW115" i="3"/>
  <c r="AY115" i="3"/>
  <c r="AZ115" i="3"/>
  <c r="BA115" i="3"/>
  <c r="BD115" i="3"/>
  <c r="AS116" i="3"/>
  <c r="AT116" i="3"/>
  <c r="AU116" i="3"/>
  <c r="AV116" i="3"/>
  <c r="AW116" i="3"/>
  <c r="AY116" i="3"/>
  <c r="AZ116" i="3"/>
  <c r="BA116" i="3"/>
  <c r="BD116" i="3"/>
  <c r="AS117" i="3"/>
  <c r="AT117" i="3"/>
  <c r="AU117" i="3"/>
  <c r="AV117" i="3"/>
  <c r="AW117" i="3"/>
  <c r="AY117" i="3"/>
  <c r="AZ117" i="3"/>
  <c r="BA117" i="3"/>
  <c r="BD117" i="3"/>
  <c r="AS118" i="3"/>
  <c r="AT118" i="3"/>
  <c r="AU118" i="3"/>
  <c r="AV118" i="3"/>
  <c r="AW118" i="3"/>
  <c r="AY118" i="3"/>
  <c r="AZ118" i="3"/>
  <c r="BA118" i="3"/>
  <c r="BD118" i="3"/>
  <c r="AS119" i="3"/>
  <c r="AT119" i="3"/>
  <c r="AU119" i="3"/>
  <c r="AV119" i="3"/>
  <c r="AW119" i="3"/>
  <c r="AY119" i="3"/>
  <c r="AZ119" i="3"/>
  <c r="BA119" i="3"/>
  <c r="BD119" i="3"/>
  <c r="AS120" i="3"/>
  <c r="AT120" i="3"/>
  <c r="AU120" i="3"/>
  <c r="AV120" i="3"/>
  <c r="AW120" i="3"/>
  <c r="AY120" i="3"/>
  <c r="AZ120" i="3"/>
  <c r="BD120" i="3"/>
  <c r="AS121" i="3"/>
  <c r="AT121" i="3"/>
  <c r="AU121" i="3"/>
  <c r="AV121" i="3"/>
  <c r="AW121" i="3"/>
  <c r="AY121" i="3"/>
  <c r="AZ121" i="3"/>
  <c r="BA121" i="3"/>
  <c r="BD121" i="3"/>
  <c r="AS122" i="3"/>
  <c r="AT122" i="3"/>
  <c r="AU122" i="3"/>
  <c r="AV122" i="3"/>
  <c r="AW122" i="3"/>
  <c r="AY122" i="3"/>
  <c r="AZ122" i="3"/>
  <c r="BA122" i="3"/>
  <c r="BD122" i="3"/>
  <c r="AS123" i="3"/>
  <c r="AT123" i="3"/>
  <c r="AU123" i="3"/>
  <c r="AV123" i="3"/>
  <c r="AW123" i="3"/>
  <c r="AY123" i="3"/>
  <c r="AZ123" i="3"/>
  <c r="BA123" i="3"/>
  <c r="BD123" i="3"/>
  <c r="AS124" i="3"/>
  <c r="AT124" i="3"/>
  <c r="AU124" i="3"/>
  <c r="AV124" i="3"/>
  <c r="AW124" i="3"/>
  <c r="AY124" i="3"/>
  <c r="AZ124" i="3"/>
  <c r="BD124" i="3"/>
  <c r="AS125" i="3"/>
  <c r="AT125" i="3"/>
  <c r="AU125" i="3"/>
  <c r="AV125" i="3"/>
  <c r="AW125" i="3"/>
  <c r="AY125" i="3"/>
  <c r="AZ125" i="3"/>
  <c r="BD125" i="3"/>
  <c r="AS126" i="3"/>
  <c r="AT126" i="3"/>
  <c r="AU126" i="3"/>
  <c r="AV126" i="3"/>
  <c r="AW126" i="3"/>
  <c r="AY126" i="3"/>
  <c r="AZ126" i="3"/>
  <c r="BD126" i="3"/>
  <c r="AS127" i="3"/>
  <c r="AT127" i="3"/>
  <c r="AU127" i="3"/>
  <c r="AV127" i="3"/>
  <c r="AW127" i="3"/>
  <c r="AY127" i="3"/>
  <c r="AZ127" i="3"/>
  <c r="BD127" i="3"/>
  <c r="AS128" i="3"/>
  <c r="AT128" i="3"/>
  <c r="AU128" i="3"/>
  <c r="AV128" i="3"/>
  <c r="AW128" i="3"/>
  <c r="AY128" i="3"/>
  <c r="AZ128" i="3"/>
  <c r="BD128" i="3"/>
  <c r="AS129" i="3"/>
  <c r="AT129" i="3"/>
  <c r="AU129" i="3"/>
  <c r="AV129" i="3"/>
  <c r="AW129" i="3"/>
  <c r="AY129" i="3"/>
  <c r="AZ129" i="3"/>
  <c r="BD129" i="3"/>
  <c r="AS130" i="3"/>
  <c r="AT130" i="3"/>
  <c r="AU130" i="3"/>
  <c r="AV130" i="3"/>
  <c r="AW130" i="3"/>
  <c r="AY130" i="3"/>
  <c r="AZ130" i="3"/>
  <c r="BD130" i="3"/>
  <c r="AS131" i="3"/>
  <c r="AT131" i="3"/>
  <c r="AU131" i="3"/>
  <c r="AV131" i="3"/>
  <c r="AW131" i="3"/>
  <c r="AY131" i="3"/>
  <c r="AZ131" i="3"/>
  <c r="BD131" i="3"/>
  <c r="AS132" i="3"/>
  <c r="AT132" i="3"/>
  <c r="AU132" i="3"/>
  <c r="AV132" i="3"/>
  <c r="AW132" i="3"/>
  <c r="AY132" i="3"/>
  <c r="AZ132" i="3"/>
  <c r="BD132" i="3"/>
  <c r="AS133" i="3"/>
  <c r="AT133" i="3"/>
  <c r="AU133" i="3"/>
  <c r="AV133" i="3"/>
  <c r="AW133" i="3"/>
  <c r="AY133" i="3"/>
  <c r="AZ133" i="3"/>
  <c r="BD133" i="3"/>
  <c r="AS134" i="3"/>
  <c r="AT134" i="3"/>
  <c r="AU134" i="3"/>
  <c r="AV134" i="3"/>
  <c r="AW134" i="3"/>
  <c r="AY134" i="3"/>
  <c r="AZ134" i="3"/>
  <c r="BD134" i="3"/>
  <c r="AS135" i="3"/>
  <c r="AT135" i="3"/>
  <c r="AU135" i="3"/>
  <c r="AV135" i="3"/>
  <c r="AW135" i="3"/>
  <c r="AY135" i="3"/>
  <c r="AZ135" i="3"/>
  <c r="BD135" i="3"/>
  <c r="AS136" i="3"/>
  <c r="AT136" i="3"/>
  <c r="AU136" i="3"/>
  <c r="AV136" i="3"/>
  <c r="AW136" i="3"/>
  <c r="AY136" i="3"/>
  <c r="AZ136" i="3"/>
  <c r="BD136" i="3"/>
  <c r="AS137" i="3"/>
  <c r="AT137" i="3"/>
  <c r="AU137" i="3"/>
  <c r="AV137" i="3"/>
  <c r="AW137" i="3"/>
  <c r="AY137" i="3"/>
  <c r="AZ137" i="3"/>
  <c r="BD137" i="3"/>
  <c r="AS104" i="3"/>
  <c r="AT104" i="3"/>
  <c r="AU104" i="3"/>
  <c r="AV104" i="3"/>
  <c r="BD104" i="3" s="1"/>
  <c r="AW104" i="3"/>
  <c r="AY104" i="3"/>
  <c r="AZ104" i="3"/>
  <c r="BA104" i="3"/>
  <c r="AS105" i="3"/>
  <c r="AT105" i="3"/>
  <c r="AU105" i="3"/>
  <c r="AV105" i="3"/>
  <c r="BD105" i="3" s="1"/>
  <c r="AW105" i="3"/>
  <c r="AY105" i="3"/>
  <c r="AZ105" i="3"/>
  <c r="BA105" i="3"/>
  <c r="AS106" i="3"/>
  <c r="AT106" i="3"/>
  <c r="AU106" i="3"/>
  <c r="AV106" i="3"/>
  <c r="BD106" i="3" s="1"/>
  <c r="AW106" i="3"/>
  <c r="AY106" i="3"/>
  <c r="AZ106" i="3"/>
  <c r="BA106" i="3"/>
  <c r="AS107" i="3"/>
  <c r="AT107" i="3"/>
  <c r="AU107" i="3"/>
  <c r="AV107" i="3"/>
  <c r="BD107" i="3" s="1"/>
  <c r="AW107" i="3"/>
  <c r="AY107" i="3"/>
  <c r="AZ107" i="3"/>
  <c r="BA107" i="3"/>
  <c r="AS108" i="3"/>
  <c r="AT108" i="3"/>
  <c r="AU108" i="3"/>
  <c r="AV108" i="3"/>
  <c r="BD108" i="3" s="1"/>
  <c r="AW108" i="3"/>
  <c r="AY108" i="3"/>
  <c r="AZ108" i="3"/>
  <c r="BA108" i="3"/>
  <c r="AN58" i="1"/>
  <c r="AA7" i="3"/>
  <c r="L7" i="3"/>
  <c r="F7" i="3"/>
  <c r="AA5" i="3"/>
  <c r="T5" i="3"/>
  <c r="L5" i="3"/>
  <c r="A103" i="2"/>
  <c r="A101" i="2"/>
  <c r="AB99" i="2"/>
  <c r="Y99" i="2"/>
  <c r="V99" i="2"/>
  <c r="S99" i="2"/>
  <c r="P99" i="2"/>
  <c r="M99" i="2"/>
  <c r="J99" i="2"/>
  <c r="G99" i="2"/>
  <c r="D99" i="2"/>
  <c r="A99" i="2"/>
  <c r="A92" i="2"/>
  <c r="AR161" i="3" s="1"/>
  <c r="BB161" i="3" s="1"/>
  <c r="A91" i="2"/>
  <c r="AR160" i="3" s="1"/>
  <c r="BB160" i="3" s="1"/>
  <c r="A90" i="2"/>
  <c r="AR159" i="3" s="1"/>
  <c r="BB159" i="3" s="1"/>
  <c r="A89" i="2"/>
  <c r="AR158" i="3" s="1"/>
  <c r="BB158" i="3" s="1"/>
  <c r="A85" i="2"/>
  <c r="AR157" i="3" s="1"/>
  <c r="BB157" i="3" s="1"/>
  <c r="A84" i="2"/>
  <c r="AR156" i="3" s="1"/>
  <c r="BB156" i="3" s="1"/>
  <c r="A83" i="2"/>
  <c r="AR155" i="3" s="1"/>
  <c r="BB155" i="3" s="1"/>
  <c r="A82" i="2"/>
  <c r="AR154" i="3" s="1"/>
  <c r="BB154" i="3" s="1"/>
  <c r="A78" i="2"/>
  <c r="AR153" i="3" s="1"/>
  <c r="BB153" i="3" s="1"/>
  <c r="A77" i="2"/>
  <c r="AR152" i="3" s="1"/>
  <c r="BB152" i="3" s="1"/>
  <c r="A76" i="2"/>
  <c r="AR151" i="3" s="1"/>
  <c r="BB151" i="3" s="1"/>
  <c r="A75" i="2"/>
  <c r="AR150" i="3" s="1"/>
  <c r="BB150" i="3" s="1"/>
  <c r="U70" i="2"/>
  <c r="Q70" i="2"/>
  <c r="M70" i="2"/>
  <c r="I70" i="2"/>
  <c r="E70" i="2"/>
  <c r="AA69" i="2"/>
  <c r="Y69" i="2"/>
  <c r="Q69" i="2"/>
  <c r="M69" i="2"/>
  <c r="I69" i="2"/>
  <c r="E69" i="2"/>
  <c r="W68" i="2"/>
  <c r="U68" i="2"/>
  <c r="M68" i="2"/>
  <c r="I68" i="2"/>
  <c r="E68" i="2"/>
  <c r="AA67" i="2"/>
  <c r="Y67" i="2"/>
  <c r="W67" i="2"/>
  <c r="U67" i="2"/>
  <c r="S67" i="2"/>
  <c r="Q67" i="2"/>
  <c r="I67" i="2"/>
  <c r="E67" i="2"/>
  <c r="AA66" i="2"/>
  <c r="Y66" i="2"/>
  <c r="S66" i="2"/>
  <c r="Q66" i="2"/>
  <c r="O66" i="2"/>
  <c r="M66" i="2"/>
  <c r="E66" i="2"/>
  <c r="AA65" i="2"/>
  <c r="Y65" i="2"/>
  <c r="W65" i="2"/>
  <c r="U65" i="2"/>
  <c r="S65" i="2"/>
  <c r="Q65" i="2"/>
  <c r="K65" i="2"/>
  <c r="I65" i="2"/>
  <c r="A64" i="2"/>
  <c r="M62" i="2"/>
  <c r="I62" i="2"/>
  <c r="E62" i="2"/>
  <c r="S61" i="2"/>
  <c r="Q61" i="2"/>
  <c r="I61" i="2"/>
  <c r="E61" i="2"/>
  <c r="S60" i="2"/>
  <c r="Q60" i="2"/>
  <c r="O60" i="2"/>
  <c r="M60" i="2"/>
  <c r="E60" i="2"/>
  <c r="B60" i="2"/>
  <c r="S59" i="2"/>
  <c r="Q59" i="2"/>
  <c r="W62" i="2" s="1"/>
  <c r="O59" i="2"/>
  <c r="M59" i="2"/>
  <c r="W61" i="2" s="1"/>
  <c r="K59" i="2"/>
  <c r="I59" i="2"/>
  <c r="B59" i="2"/>
  <c r="I58" i="2"/>
  <c r="E58" i="2"/>
  <c r="A58" i="2"/>
  <c r="I55" i="2"/>
  <c r="E55" i="2"/>
  <c r="O54" i="2"/>
  <c r="M54" i="2"/>
  <c r="E54" i="2"/>
  <c r="B54" i="2"/>
  <c r="O53" i="2"/>
  <c r="M53" i="2"/>
  <c r="S55" i="2" s="1"/>
  <c r="K53" i="2"/>
  <c r="I53" i="2"/>
  <c r="B53" i="2"/>
  <c r="I52" i="2"/>
  <c r="E52" i="2"/>
  <c r="A52" i="2"/>
  <c r="W50" i="2"/>
  <c r="U50" i="2"/>
  <c r="S50" i="2"/>
  <c r="Q50" i="2"/>
  <c r="B50" i="2"/>
  <c r="I49" i="2"/>
  <c r="E49" i="2"/>
  <c r="O48" i="2"/>
  <c r="M48" i="2"/>
  <c r="E48" i="2"/>
  <c r="B48" i="2"/>
  <c r="O47" i="2"/>
  <c r="M47" i="2"/>
  <c r="S49" i="2" s="1"/>
  <c r="K47" i="2"/>
  <c r="I47" i="2"/>
  <c r="B47" i="2"/>
  <c r="I46" i="2"/>
  <c r="E46" i="2"/>
  <c r="A46" i="2"/>
  <c r="AW45" i="2"/>
  <c r="AV45" i="2"/>
  <c r="AU45" i="2"/>
  <c r="AS45" i="2"/>
  <c r="AR45" i="2"/>
  <c r="AQ45" i="2"/>
  <c r="AW44" i="2"/>
  <c r="AV44" i="2"/>
  <c r="AS44" i="2"/>
  <c r="AR44" i="2"/>
  <c r="AK44" i="2"/>
  <c r="BA149" i="3" s="1"/>
  <c r="N44" i="2"/>
  <c r="AW149" i="3" s="1"/>
  <c r="F44" i="2"/>
  <c r="AT149" i="3" s="1"/>
  <c r="A44" i="2"/>
  <c r="AR149" i="3" s="1"/>
  <c r="BB149" i="3" s="1"/>
  <c r="AW43" i="2"/>
  <c r="AV43" i="2"/>
  <c r="AS43" i="2"/>
  <c r="AR43" i="2"/>
  <c r="R43" i="2"/>
  <c r="AX148" i="3" s="1"/>
  <c r="F43" i="2"/>
  <c r="AT148" i="3" s="1"/>
  <c r="A43" i="2"/>
  <c r="AR148" i="3" s="1"/>
  <c r="BB148" i="3" s="1"/>
  <c r="AW42" i="2"/>
  <c r="AV42" i="2"/>
  <c r="AS42" i="2"/>
  <c r="AR42" i="2"/>
  <c r="R42" i="2"/>
  <c r="AX147" i="3" s="1"/>
  <c r="F42" i="2"/>
  <c r="AT147" i="3" s="1"/>
  <c r="A42" i="2"/>
  <c r="AR147" i="3" s="1"/>
  <c r="BB147" i="3" s="1"/>
  <c r="AW41" i="2"/>
  <c r="AV41" i="2"/>
  <c r="AS41" i="2"/>
  <c r="AR41" i="2"/>
  <c r="R41" i="2"/>
  <c r="AX146" i="3" s="1"/>
  <c r="F41" i="2"/>
  <c r="AT146" i="3" s="1"/>
  <c r="A41" i="2"/>
  <c r="AR146" i="3" s="1"/>
  <c r="BB146" i="3" s="1"/>
  <c r="AW37" i="2"/>
  <c r="AV37" i="2"/>
  <c r="AS37" i="2"/>
  <c r="AR37" i="2"/>
  <c r="R37" i="2"/>
  <c r="AX145" i="3" s="1"/>
  <c r="F37" i="2"/>
  <c r="AT145" i="3" s="1"/>
  <c r="A37" i="2"/>
  <c r="AR145" i="3" s="1"/>
  <c r="BB145" i="3" s="1"/>
  <c r="AW36" i="2"/>
  <c r="AV36" i="2"/>
  <c r="AS36" i="2"/>
  <c r="AR36" i="2"/>
  <c r="AK36" i="2"/>
  <c r="BA144" i="3" s="1"/>
  <c r="N36" i="2"/>
  <c r="AW144" i="3" s="1"/>
  <c r="F36" i="2"/>
  <c r="AT144" i="3" s="1"/>
  <c r="A36" i="2"/>
  <c r="AR144" i="3" s="1"/>
  <c r="BB144" i="3" s="1"/>
  <c r="AW35" i="2"/>
  <c r="AV35" i="2"/>
  <c r="AS35" i="2"/>
  <c r="AR35" i="2"/>
  <c r="N35" i="2"/>
  <c r="AW143" i="3" s="1"/>
  <c r="F35" i="2"/>
  <c r="AT143" i="3" s="1"/>
  <c r="A35" i="2"/>
  <c r="AR143" i="3" s="1"/>
  <c r="BB143" i="3" s="1"/>
  <c r="AW34" i="2"/>
  <c r="AV34" i="2"/>
  <c r="AS34" i="2"/>
  <c r="AR34" i="2"/>
  <c r="AK34" i="2"/>
  <c r="BA142" i="3" s="1"/>
  <c r="N34" i="2"/>
  <c r="AW142" i="3" s="1"/>
  <c r="F34" i="2"/>
  <c r="AT142" i="3" s="1"/>
  <c r="A34" i="2"/>
  <c r="AR142" i="3" s="1"/>
  <c r="BB142" i="3" s="1"/>
  <c r="AW30" i="2"/>
  <c r="AV30" i="2"/>
  <c r="AS30" i="2"/>
  <c r="AR30" i="2"/>
  <c r="AK30" i="2"/>
  <c r="BA141" i="3" s="1"/>
  <c r="F30" i="2"/>
  <c r="AT141" i="3" s="1"/>
  <c r="A30" i="2"/>
  <c r="AR141" i="3" s="1"/>
  <c r="BB141" i="3" s="1"/>
  <c r="AW29" i="2"/>
  <c r="AV29" i="2"/>
  <c r="AS29" i="2"/>
  <c r="AR29" i="2"/>
  <c r="AK29" i="2"/>
  <c r="BA140" i="3" s="1"/>
  <c r="R29" i="2"/>
  <c r="AX140" i="3" s="1"/>
  <c r="N29" i="2"/>
  <c r="F29" i="2"/>
  <c r="AT140" i="3" s="1"/>
  <c r="A29" i="2"/>
  <c r="AR140" i="3" s="1"/>
  <c r="BB140" i="3" s="1"/>
  <c r="AW28" i="2"/>
  <c r="AV28" i="2"/>
  <c r="AS28" i="2"/>
  <c r="AR28" i="2"/>
  <c r="R28" i="2"/>
  <c r="AX139" i="3" s="1"/>
  <c r="N28" i="2"/>
  <c r="F28" i="2"/>
  <c r="AT139" i="3" s="1"/>
  <c r="A28" i="2"/>
  <c r="AR139" i="3" s="1"/>
  <c r="BB139" i="3" s="1"/>
  <c r="AW27" i="2"/>
  <c r="AV27" i="2"/>
  <c r="AS27" i="2"/>
  <c r="AR27" i="2"/>
  <c r="AK27" i="2"/>
  <c r="BA138" i="3" s="1"/>
  <c r="R27" i="2"/>
  <c r="AX138" i="3" s="1"/>
  <c r="V3" i="3" s="1"/>
  <c r="G32" i="3" s="1"/>
  <c r="N27" i="2"/>
  <c r="F27" i="2"/>
  <c r="AT138" i="3" s="1"/>
  <c r="V7" i="3" s="1"/>
  <c r="A27" i="2"/>
  <c r="AR138" i="3" s="1"/>
  <c r="BB138" i="3" s="1"/>
  <c r="D5" i="3" s="1"/>
  <c r="V14" i="2"/>
  <c r="V13" i="2"/>
  <c r="V12" i="2"/>
  <c r="V11" i="2"/>
  <c r="V10" i="2"/>
  <c r="V9" i="2"/>
  <c r="F113" i="1"/>
  <c r="F112" i="1"/>
  <c r="F111" i="1"/>
  <c r="R110" i="1"/>
  <c r="F110" i="1"/>
  <c r="R109" i="1"/>
  <c r="F109" i="1"/>
  <c r="R108" i="1"/>
  <c r="F108" i="1"/>
  <c r="R107" i="1"/>
  <c r="F107" i="1"/>
  <c r="R106" i="1"/>
  <c r="F106" i="1"/>
  <c r="AT104" i="1"/>
  <c r="M104" i="1"/>
  <c r="F104" i="1"/>
  <c r="AR104" i="1" s="1"/>
  <c r="AT103" i="1"/>
  <c r="M103" i="1"/>
  <c r="F103" i="1"/>
  <c r="AR103" i="1" s="1"/>
  <c r="AT102" i="1"/>
  <c r="M102" i="1"/>
  <c r="F102" i="1"/>
  <c r="AR102" i="1" s="1"/>
  <c r="AT101" i="1"/>
  <c r="M101" i="1"/>
  <c r="F101" i="1"/>
  <c r="AR101" i="1" s="1"/>
  <c r="F98" i="1"/>
  <c r="F97" i="1"/>
  <c r="F96" i="1"/>
  <c r="F95" i="1"/>
  <c r="S92" i="1"/>
  <c r="N92" i="1"/>
  <c r="AJ92" i="1" s="1"/>
  <c r="A92" i="1"/>
  <c r="AR137" i="3" s="1"/>
  <c r="BB137" i="3" s="1"/>
  <c r="S91" i="1"/>
  <c r="N91" i="1"/>
  <c r="AJ91" i="1" s="1"/>
  <c r="A91" i="1"/>
  <c r="AR136" i="3" s="1"/>
  <c r="BB136" i="3" s="1"/>
  <c r="AJ90" i="1"/>
  <c r="S90" i="1"/>
  <c r="N90" i="1"/>
  <c r="A90" i="1"/>
  <c r="AR135" i="3" s="1"/>
  <c r="BB135" i="3" s="1"/>
  <c r="AJ89" i="1"/>
  <c r="S89" i="1"/>
  <c r="N89" i="1"/>
  <c r="A89" i="1"/>
  <c r="AR134" i="3" s="1"/>
  <c r="BB134" i="3" s="1"/>
  <c r="AJ86" i="1"/>
  <c r="S86" i="1"/>
  <c r="N86" i="1"/>
  <c r="A86" i="1"/>
  <c r="AR133" i="3" s="1"/>
  <c r="BB133" i="3" s="1"/>
  <c r="AJ85" i="1"/>
  <c r="S85" i="1"/>
  <c r="N85" i="1"/>
  <c r="A85" i="1"/>
  <c r="AR132" i="3" s="1"/>
  <c r="BB132" i="3" s="1"/>
  <c r="AJ84" i="1"/>
  <c r="S84" i="1"/>
  <c r="N84" i="1"/>
  <c r="A84" i="1"/>
  <c r="AR131" i="3" s="1"/>
  <c r="BB131" i="3" s="1"/>
  <c r="AJ83" i="1"/>
  <c r="S83" i="1"/>
  <c r="N83" i="1"/>
  <c r="A83" i="1"/>
  <c r="AR130" i="3" s="1"/>
  <c r="BB130" i="3" s="1"/>
  <c r="S80" i="1"/>
  <c r="N80" i="1"/>
  <c r="A80" i="1"/>
  <c r="AR129" i="3" s="1"/>
  <c r="BB129" i="3" s="1"/>
  <c r="S79" i="1"/>
  <c r="N79" i="1"/>
  <c r="A79" i="1"/>
  <c r="AR128" i="3" s="1"/>
  <c r="BB128" i="3" s="1"/>
  <c r="S78" i="1"/>
  <c r="N78" i="1"/>
  <c r="A78" i="1"/>
  <c r="AR127" i="3" s="1"/>
  <c r="BB127" i="3" s="1"/>
  <c r="AJ75" i="1"/>
  <c r="S75" i="1"/>
  <c r="N75" i="1"/>
  <c r="AJ80" i="1" s="1"/>
  <c r="A75" i="1"/>
  <c r="AR126" i="3" s="1"/>
  <c r="BB126" i="3" s="1"/>
  <c r="AJ74" i="1"/>
  <c r="S74" i="1"/>
  <c r="N74" i="1"/>
  <c r="AJ79" i="1" s="1"/>
  <c r="A74" i="1"/>
  <c r="AR125" i="3" s="1"/>
  <c r="BB125" i="3" s="1"/>
  <c r="AJ73" i="1"/>
  <c r="S73" i="1"/>
  <c r="N73" i="1"/>
  <c r="AJ78" i="1" s="1"/>
  <c r="A73" i="1"/>
  <c r="AR124" i="3" s="1"/>
  <c r="BB124" i="3" s="1"/>
  <c r="AK72" i="1"/>
  <c r="S72" i="1"/>
  <c r="N72" i="1"/>
  <c r="A72" i="1"/>
  <c r="AR123" i="3" s="1"/>
  <c r="BB123" i="3" s="1"/>
  <c r="AK71" i="1"/>
  <c r="S71" i="1"/>
  <c r="N71" i="1"/>
  <c r="A71" i="1"/>
  <c r="AR122" i="3" s="1"/>
  <c r="BB122" i="3" s="1"/>
  <c r="AK70" i="1"/>
  <c r="A70" i="1"/>
  <c r="AR121" i="3" s="1"/>
  <c r="BB121" i="3" s="1"/>
  <c r="I66" i="1"/>
  <c r="E66" i="1"/>
  <c r="O65" i="1"/>
  <c r="M65" i="1"/>
  <c r="E65" i="1"/>
  <c r="O64" i="1"/>
  <c r="M64" i="1"/>
  <c r="S66" i="1" s="1"/>
  <c r="K64" i="1"/>
  <c r="I64" i="1"/>
  <c r="A63" i="1"/>
  <c r="I61" i="1"/>
  <c r="E61" i="1"/>
  <c r="O60" i="1"/>
  <c r="M60" i="1"/>
  <c r="E60" i="1"/>
  <c r="O59" i="1"/>
  <c r="M59" i="1"/>
  <c r="S61" i="1" s="1"/>
  <c r="K59" i="1"/>
  <c r="I59" i="1"/>
  <c r="A58" i="1"/>
  <c r="I56" i="1"/>
  <c r="E56" i="1"/>
  <c r="O55" i="1"/>
  <c r="M55" i="1"/>
  <c r="E55" i="1"/>
  <c r="O54" i="1"/>
  <c r="M54" i="1"/>
  <c r="S56" i="1" s="1"/>
  <c r="K54" i="1"/>
  <c r="I54" i="1"/>
  <c r="A53" i="1"/>
  <c r="I51" i="1"/>
  <c r="E51" i="1"/>
  <c r="O50" i="1"/>
  <c r="M50" i="1"/>
  <c r="E50" i="1"/>
  <c r="O49" i="1"/>
  <c r="M49" i="1"/>
  <c r="S51" i="1" s="1"/>
  <c r="K49" i="1"/>
  <c r="I49" i="1"/>
  <c r="A48" i="1"/>
  <c r="I46" i="1"/>
  <c r="E46" i="1"/>
  <c r="O45" i="1"/>
  <c r="M45" i="1"/>
  <c r="E45" i="1"/>
  <c r="O44" i="1"/>
  <c r="M44" i="1"/>
  <c r="S46" i="1" s="1"/>
  <c r="K44" i="1"/>
  <c r="I44" i="1"/>
  <c r="A43" i="1"/>
  <c r="AJ41" i="1"/>
  <c r="A41" i="1"/>
  <c r="AR120" i="3" s="1"/>
  <c r="BB120" i="3" s="1"/>
  <c r="A40" i="1"/>
  <c r="AR119" i="3" s="1"/>
  <c r="BB119" i="3" s="1"/>
  <c r="A39" i="1"/>
  <c r="AR118" i="3" s="1"/>
  <c r="BB118" i="3" s="1"/>
  <c r="A38" i="1"/>
  <c r="AR117" i="3" s="1"/>
  <c r="BB117" i="3" s="1"/>
  <c r="A37" i="1"/>
  <c r="AR116" i="3" s="1"/>
  <c r="BB116" i="3" s="1"/>
  <c r="A36" i="1"/>
  <c r="AR115" i="3" s="1"/>
  <c r="BB115" i="3" s="1"/>
  <c r="A33" i="1"/>
  <c r="AR114" i="3" s="1"/>
  <c r="BB114" i="3" s="1"/>
  <c r="A32" i="1"/>
  <c r="AR113" i="3" s="1"/>
  <c r="BB113" i="3" s="1"/>
  <c r="A31" i="1"/>
  <c r="AR112" i="3" s="1"/>
  <c r="BB112" i="3" s="1"/>
  <c r="A30" i="1"/>
  <c r="AR111" i="3" s="1"/>
  <c r="BB111" i="3" s="1"/>
  <c r="A29" i="1"/>
  <c r="AR110" i="3" s="1"/>
  <c r="BB110" i="3" s="1"/>
  <c r="A28" i="1"/>
  <c r="AR109" i="3" s="1"/>
  <c r="BB109" i="3" s="1"/>
  <c r="A25" i="1"/>
  <c r="AR108" i="3" s="1"/>
  <c r="BB108" i="3" s="1"/>
  <c r="A24" i="1"/>
  <c r="AR107" i="3" s="1"/>
  <c r="BB107" i="3" s="1"/>
  <c r="A23" i="1"/>
  <c r="AR106" i="3" s="1"/>
  <c r="BB106" i="3" s="1"/>
  <c r="A22" i="1"/>
  <c r="AR105" i="3" s="1"/>
  <c r="BB105" i="3" s="1"/>
  <c r="A21" i="1"/>
  <c r="AR104" i="3" s="1"/>
  <c r="BB104" i="3" s="1"/>
  <c r="N17" i="1"/>
  <c r="H17" i="1"/>
  <c r="B17" i="1"/>
  <c r="T16" i="1"/>
  <c r="N16" i="1"/>
  <c r="H16" i="1"/>
  <c r="B16" i="1"/>
  <c r="T15" i="1"/>
  <c r="N15" i="1"/>
  <c r="H15" i="1"/>
  <c r="B15" i="1"/>
  <c r="T12" i="1"/>
  <c r="N12" i="1"/>
  <c r="T11" i="1"/>
  <c r="N11" i="1"/>
  <c r="H11" i="1"/>
  <c r="B11" i="1"/>
  <c r="T10" i="1"/>
  <c r="N10" i="1"/>
  <c r="H10" i="1"/>
  <c r="B10" i="1"/>
  <c r="Y9" i="1"/>
  <c r="AQ27" i="2" l="1"/>
  <c r="AW138" i="3"/>
  <c r="G3" i="3" s="1"/>
  <c r="G9" i="3" s="1"/>
  <c r="J73" i="3"/>
  <c r="J71" i="3"/>
  <c r="J68" i="3"/>
  <c r="J65" i="3"/>
  <c r="AQ28" i="2"/>
  <c r="AW139" i="3"/>
  <c r="AQ29" i="2"/>
  <c r="AW140" i="3"/>
  <c r="N28" i="1"/>
  <c r="AQ21" i="1"/>
  <c r="N70" i="1"/>
  <c r="AQ23" i="1"/>
  <c r="B44" i="1"/>
  <c r="E43" i="1" s="1"/>
  <c r="S36" i="1"/>
  <c r="AQ25" i="1"/>
  <c r="N21" i="1"/>
  <c r="B49" i="1"/>
  <c r="E48" i="1" s="1"/>
  <c r="N37" i="1"/>
  <c r="AQ28" i="1"/>
  <c r="S22" i="1"/>
  <c r="S28" i="1"/>
  <c r="AQ22" i="1"/>
  <c r="S70" i="1"/>
  <c r="AQ24" i="1"/>
  <c r="B45" i="1"/>
  <c r="I43" i="1" s="1"/>
  <c r="N29" i="1"/>
  <c r="AQ26" i="1"/>
  <c r="S21" i="1"/>
  <c r="B50" i="1"/>
  <c r="I48" i="1" s="1"/>
  <c r="S37" i="1"/>
  <c r="N30" i="1"/>
  <c r="AQ29" i="1"/>
  <c r="B46" i="1"/>
  <c r="M43" i="1" s="1"/>
  <c r="N36" i="1"/>
  <c r="S29" i="1"/>
  <c r="AQ27" i="1"/>
  <c r="B51" i="1"/>
  <c r="M48" i="1" s="1"/>
  <c r="AQ30" i="1"/>
  <c r="S30" i="1"/>
  <c r="N22" i="1"/>
  <c r="B54" i="1"/>
  <c r="E53" i="1" s="1"/>
  <c r="N39" i="1"/>
  <c r="AQ31" i="1"/>
  <c r="S23" i="1"/>
  <c r="B59" i="1"/>
  <c r="E58" i="1" s="1"/>
  <c r="N40" i="1"/>
  <c r="AQ34" i="1"/>
  <c r="S24" i="1"/>
  <c r="B64" i="1"/>
  <c r="E63" i="1" s="1"/>
  <c r="S41" i="1"/>
  <c r="AQ37" i="1"/>
  <c r="N25" i="1"/>
  <c r="AQ40" i="1"/>
  <c r="N38" i="1"/>
  <c r="B55" i="1"/>
  <c r="I53" i="1" s="1"/>
  <c r="S39" i="1"/>
  <c r="AQ32" i="1"/>
  <c r="N31" i="1"/>
  <c r="B60" i="1"/>
  <c r="I58" i="1" s="1"/>
  <c r="S40" i="1"/>
  <c r="AQ35" i="1"/>
  <c r="N32" i="1"/>
  <c r="B65" i="1"/>
  <c r="I63" i="1" s="1"/>
  <c r="N41" i="1"/>
  <c r="AQ38" i="1"/>
  <c r="S33" i="1"/>
  <c r="AQ41" i="1"/>
  <c r="S38" i="1"/>
  <c r="B56" i="1"/>
  <c r="M53" i="1" s="1"/>
  <c r="AQ33" i="1"/>
  <c r="S31" i="1"/>
  <c r="N23" i="1"/>
  <c r="B61" i="1"/>
  <c r="M58" i="1" s="1"/>
  <c r="AQ36" i="1"/>
  <c r="S32" i="1"/>
  <c r="N24" i="1"/>
  <c r="B66" i="1"/>
  <c r="M63" i="1" s="1"/>
  <c r="AQ39" i="1"/>
  <c r="N33" i="1"/>
  <c r="S25" i="1"/>
  <c r="S45" i="1"/>
  <c r="W44" i="1"/>
  <c r="U44" i="1"/>
  <c r="Q44" i="1"/>
  <c r="W45" i="1"/>
  <c r="U45" i="1"/>
  <c r="Q45" i="1"/>
  <c r="S44" i="1"/>
  <c r="W46" i="1"/>
  <c r="U46" i="1"/>
  <c r="Q46" i="1"/>
  <c r="S50" i="1"/>
  <c r="W49" i="1"/>
  <c r="U49" i="1"/>
  <c r="Q49" i="1"/>
  <c r="W50" i="1"/>
  <c r="U50" i="1"/>
  <c r="Q50" i="1"/>
  <c r="S49" i="1"/>
  <c r="W51" i="1"/>
  <c r="U51" i="1"/>
  <c r="Q51" i="1"/>
  <c r="S55" i="1"/>
  <c r="W54" i="1"/>
  <c r="U54" i="1"/>
  <c r="Q54" i="1"/>
  <c r="W55" i="1"/>
  <c r="U55" i="1"/>
  <c r="Q55" i="1"/>
  <c r="S54" i="1"/>
  <c r="W56" i="1"/>
  <c r="U56" i="1"/>
  <c r="Q56" i="1"/>
  <c r="S60" i="1"/>
  <c r="W59" i="1"/>
  <c r="U59" i="1"/>
  <c r="Q59" i="1"/>
  <c r="W60" i="1"/>
  <c r="U60" i="1"/>
  <c r="Q60" i="1"/>
  <c r="S59" i="1"/>
  <c r="W61" i="1"/>
  <c r="U61" i="1"/>
  <c r="Q61" i="1"/>
  <c r="S65" i="1"/>
  <c r="W64" i="1"/>
  <c r="U64" i="1"/>
  <c r="Q64" i="1"/>
  <c r="W65" i="1"/>
  <c r="U65" i="1"/>
  <c r="Q65" i="1"/>
  <c r="S64" i="1"/>
  <c r="W66" i="1"/>
  <c r="U66" i="1"/>
  <c r="Q66" i="1"/>
  <c r="AT95" i="1"/>
  <c r="N11" i="2" s="1"/>
  <c r="AQ95" i="1"/>
  <c r="M95" i="1"/>
  <c r="AT96" i="1"/>
  <c r="H11" i="2" s="1"/>
  <c r="AQ96" i="1"/>
  <c r="M96" i="1"/>
  <c r="AT97" i="1"/>
  <c r="B11" i="2" s="1"/>
  <c r="AQ97" i="1"/>
  <c r="M97" i="1"/>
  <c r="AT98" i="1"/>
  <c r="N12" i="2" s="1"/>
  <c r="AQ98" i="1"/>
  <c r="M98" i="1"/>
  <c r="V95" i="2"/>
  <c r="M65" i="2" s="1"/>
  <c r="AE67" i="2" s="1"/>
  <c r="N95" i="2"/>
  <c r="R92" i="2"/>
  <c r="AX161" i="3" s="1"/>
  <c r="N90" i="2"/>
  <c r="R82" i="2"/>
  <c r="AX154" i="3" s="1"/>
  <c r="N77" i="2"/>
  <c r="B65" i="2"/>
  <c r="E64" i="2" s="1"/>
  <c r="Y95" i="2"/>
  <c r="O65" i="2" s="1"/>
  <c r="R95" i="2"/>
  <c r="R91" i="2"/>
  <c r="AX160" i="3" s="1"/>
  <c r="N89" i="2"/>
  <c r="R83" i="2"/>
  <c r="AX155" i="3" s="1"/>
  <c r="N78" i="2"/>
  <c r="B67" i="2"/>
  <c r="M64" i="2" s="1"/>
  <c r="V93" i="2"/>
  <c r="U66" i="2" s="1"/>
  <c r="N93" i="2"/>
  <c r="R89" i="2"/>
  <c r="N84" i="2"/>
  <c r="R77" i="2"/>
  <c r="AX152" i="3" s="1"/>
  <c r="N75" i="2"/>
  <c r="AW150" i="3" s="1"/>
  <c r="B66" i="2"/>
  <c r="I64" i="2" s="1"/>
  <c r="V94" i="2"/>
  <c r="Y68" i="2" s="1"/>
  <c r="N94" i="2"/>
  <c r="N92" i="2"/>
  <c r="R85" i="2"/>
  <c r="AX157" i="3" s="1"/>
  <c r="N83" i="2"/>
  <c r="AW155" i="3" s="1"/>
  <c r="R75" i="2"/>
  <c r="B68" i="2"/>
  <c r="Q64" i="2" s="1"/>
  <c r="Y93" i="2"/>
  <c r="W66" i="2" s="1"/>
  <c r="R93" i="2"/>
  <c r="R90" i="2"/>
  <c r="N85" i="2"/>
  <c r="R78" i="2"/>
  <c r="AX153" i="3" s="1"/>
  <c r="N76" i="2"/>
  <c r="AW151" i="3" s="1"/>
  <c r="B69" i="2"/>
  <c r="U64" i="2" s="1"/>
  <c r="Y94" i="2"/>
  <c r="AA68" i="2" s="1"/>
  <c r="R94" i="2"/>
  <c r="N91" i="2"/>
  <c r="R84" i="2"/>
  <c r="AX156" i="3" s="1"/>
  <c r="N82" i="2"/>
  <c r="AW154" i="3" s="1"/>
  <c r="R76" i="2"/>
  <c r="B70" i="2"/>
  <c r="Y64" i="2" s="1"/>
  <c r="AU27" i="2"/>
  <c r="AU28" i="2"/>
  <c r="AU29" i="2"/>
  <c r="S48" i="2"/>
  <c r="W47" i="2"/>
  <c r="U47" i="2"/>
  <c r="Q47" i="2"/>
  <c r="W48" i="2"/>
  <c r="U48" i="2"/>
  <c r="Q48" i="2"/>
  <c r="S47" i="2"/>
  <c r="W49" i="2"/>
  <c r="U49" i="2"/>
  <c r="Q49" i="2"/>
  <c r="S54" i="2"/>
  <c r="W53" i="2"/>
  <c r="U53" i="2"/>
  <c r="Q53" i="2"/>
  <c r="W54" i="2"/>
  <c r="U54" i="2"/>
  <c r="Q54" i="2"/>
  <c r="S53" i="2"/>
  <c r="W55" i="2"/>
  <c r="U55" i="2"/>
  <c r="Q55" i="2"/>
  <c r="W60" i="2"/>
  <c r="AA59" i="2"/>
  <c r="Y59" i="2"/>
  <c r="U59" i="2"/>
  <c r="AA60" i="2"/>
  <c r="Y60" i="2"/>
  <c r="U60" i="2"/>
  <c r="W59" i="2"/>
  <c r="AA61" i="2"/>
  <c r="Y61" i="2"/>
  <c r="U61" i="2"/>
  <c r="AA62" i="2"/>
  <c r="Y62" i="2"/>
  <c r="U62" i="2"/>
  <c r="F92" i="2"/>
  <c r="AT161" i="3" s="1"/>
  <c r="F91" i="2"/>
  <c r="AT160" i="3" s="1"/>
  <c r="F90" i="2"/>
  <c r="AT159" i="3" s="1"/>
  <c r="F89" i="2"/>
  <c r="AT158" i="3" s="1"/>
  <c r="F85" i="2"/>
  <c r="AT157" i="3" s="1"/>
  <c r="F84" i="2"/>
  <c r="AT156" i="3" s="1"/>
  <c r="F83" i="2"/>
  <c r="AT155" i="3" s="1"/>
  <c r="F82" i="2"/>
  <c r="AT154" i="3" s="1"/>
  <c r="F78" i="2"/>
  <c r="AT153" i="3" s="1"/>
  <c r="F77" i="2"/>
  <c r="AT152" i="3" s="1"/>
  <c r="F76" i="2"/>
  <c r="AT151" i="3" s="1"/>
  <c r="F75" i="2"/>
  <c r="AT150" i="3" s="1"/>
  <c r="AE66" i="2"/>
  <c r="AI65" i="2"/>
  <c r="AG65" i="2"/>
  <c r="AC65" i="2"/>
  <c r="AI66" i="2"/>
  <c r="AG66" i="2"/>
  <c r="AC66" i="2"/>
  <c r="AE65" i="2"/>
  <c r="AE68" i="2"/>
  <c r="AI68" i="2"/>
  <c r="AG68" i="2"/>
  <c r="AC68" i="2"/>
  <c r="AE69" i="2"/>
  <c r="AI69" i="2"/>
  <c r="AG69" i="2"/>
  <c r="AC69" i="2"/>
  <c r="AE70" i="2"/>
  <c r="AI70" i="2"/>
  <c r="AG70" i="2"/>
  <c r="AC70" i="2"/>
  <c r="AK78" i="2" l="1"/>
  <c r="BA153" i="3" s="1"/>
  <c r="AX151" i="3"/>
  <c r="AK89" i="2"/>
  <c r="BA158" i="3" s="1"/>
  <c r="AW160" i="3"/>
  <c r="AK83" i="2"/>
  <c r="BA155" i="3" s="1"/>
  <c r="AW157" i="3"/>
  <c r="AK92" i="2"/>
  <c r="BA161" i="3" s="1"/>
  <c r="AX159" i="3"/>
  <c r="AK77" i="2"/>
  <c r="BA152" i="3" s="1"/>
  <c r="AX150" i="3"/>
  <c r="AK90" i="2"/>
  <c r="BA159" i="3" s="1"/>
  <c r="AW161" i="3"/>
  <c r="AK82" i="2"/>
  <c r="BA154" i="3" s="1"/>
  <c r="AW156" i="3"/>
  <c r="AK91" i="2"/>
  <c r="BA160" i="3" s="1"/>
  <c r="AX158" i="3"/>
  <c r="AK76" i="2"/>
  <c r="BA151" i="3" s="1"/>
  <c r="AW153" i="3"/>
  <c r="AK84" i="2"/>
  <c r="BA156" i="3" s="1"/>
  <c r="AW158" i="3"/>
  <c r="AK75" i="2"/>
  <c r="BA150" i="3" s="1"/>
  <c r="AW152" i="3"/>
  <c r="AK85" i="2"/>
  <c r="BA157" i="3" s="1"/>
  <c r="AW159" i="3"/>
  <c r="AI67" i="2"/>
  <c r="AG67" i="2"/>
  <c r="AC67" i="2"/>
  <c r="B62" i="2"/>
  <c r="Q58" i="2" s="1"/>
  <c r="R44" i="2"/>
  <c r="AX149" i="3" s="1"/>
  <c r="AK42" i="2"/>
  <c r="BA147" i="3" s="1"/>
  <c r="N37" i="2"/>
  <c r="AW145" i="3" s="1"/>
  <c r="R30" i="2"/>
  <c r="AX141" i="3" s="1"/>
  <c r="AK28" i="2"/>
  <c r="BA139" i="3" s="1"/>
  <c r="B49" i="2"/>
  <c r="M46" i="2" s="1"/>
  <c r="AK43" i="2"/>
  <c r="BA148" i="3" s="1"/>
  <c r="N41" i="2"/>
  <c r="AW146" i="3" s="1"/>
  <c r="R34" i="2"/>
  <c r="AX142" i="3" s="1"/>
  <c r="B55" i="2"/>
  <c r="M52" i="2" s="1"/>
  <c r="N42" i="2"/>
  <c r="AW147" i="3" s="1"/>
  <c r="AK37" i="2"/>
  <c r="BA145" i="3" s="1"/>
  <c r="R35" i="2"/>
  <c r="AX143" i="3" s="1"/>
  <c r="B61" i="2"/>
  <c r="M58" i="2" s="1"/>
  <c r="N43" i="2"/>
  <c r="AW148" i="3" s="1"/>
  <c r="AK41" i="2"/>
  <c r="BA146" i="3" s="1"/>
  <c r="R36" i="2"/>
  <c r="AX144" i="3" s="1"/>
  <c r="AK35" i="2"/>
  <c r="BA143" i="3" s="1"/>
  <c r="N30" i="2"/>
  <c r="AK38" i="1"/>
  <c r="AK22" i="1"/>
  <c r="AK21" i="1"/>
  <c r="AK37" i="1"/>
  <c r="AK36" i="1"/>
  <c r="AK30" i="1"/>
  <c r="AK29" i="1"/>
  <c r="AK28" i="1"/>
  <c r="AK33" i="1"/>
  <c r="AK39" i="1"/>
  <c r="AK25" i="1"/>
  <c r="AK23" i="1"/>
  <c r="AK32" i="1"/>
  <c r="AK24" i="1"/>
  <c r="AK40" i="1"/>
  <c r="AK31" i="1"/>
  <c r="AQ30" i="2" l="1"/>
  <c r="AW141" i="3"/>
  <c r="AU36" i="2"/>
  <c r="AQ36" i="2"/>
  <c r="AQ43" i="2"/>
  <c r="AU43" i="2"/>
  <c r="AU35" i="2"/>
  <c r="AQ35" i="2"/>
  <c r="AQ42" i="2"/>
  <c r="AU42" i="2"/>
  <c r="AU34" i="2"/>
  <c r="AQ34" i="2"/>
  <c r="AQ41" i="2"/>
  <c r="AU41" i="2"/>
  <c r="AU30" i="2"/>
  <c r="AQ37" i="2"/>
  <c r="AU37" i="2"/>
  <c r="AU44" i="2"/>
  <c r="AQ44" i="2"/>
</calcChain>
</file>

<file path=xl/sharedStrings.xml><?xml version="1.0" encoding="utf-8"?>
<sst xmlns="http://schemas.openxmlformats.org/spreadsheetml/2006/main" count="840" uniqueCount="229">
  <si>
    <t>Liga-Bezeichnung:</t>
  </si>
  <si>
    <t>M16-2</t>
  </si>
  <si>
    <t>Hamburger Basketball-Verband e.V.</t>
  </si>
  <si>
    <t>Qualifikationsturnier 2025</t>
  </si>
  <si>
    <t>14. Juni 2025</t>
  </si>
  <si>
    <t>- Männlich U16  Runde 2 -</t>
  </si>
  <si>
    <t>Halle:</t>
  </si>
  <si>
    <t>EXER (1+2)</t>
  </si>
  <si>
    <t>Am Exerzierpl. 28, 22844 Norderstedt</t>
  </si>
  <si>
    <t>FALK (3)</t>
  </si>
  <si>
    <t>Am Exerzierpl. 20, 22844 Norderstedt</t>
  </si>
  <si>
    <t>Gruppe G</t>
  </si>
  <si>
    <t>Gruppe H</t>
  </si>
  <si>
    <t>Gruppe J</t>
  </si>
  <si>
    <t>Gruppe K</t>
  </si>
  <si>
    <t>Gruppe L</t>
  </si>
  <si>
    <t>Gruppe M</t>
  </si>
  <si>
    <t>Gruppe N</t>
  </si>
  <si>
    <t>Gruppe O</t>
  </si>
  <si>
    <t>BCH2</t>
  </si>
  <si>
    <t>RIST2</t>
  </si>
  <si>
    <t>Spielplan Sonnabend, 14. Juni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</si>
  <si>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</si>
  <si>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</si>
  <si>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</si>
  <si>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</si>
  <si>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</si>
  <si>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</si>
  <si>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</si>
  <si>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</si>
  <si>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Kampfgericht</t>
  </si>
  <si>
    <t>nicht R1:</t>
  </si>
  <si>
    <t>J</t>
  </si>
  <si>
    <t>09:30</t>
  </si>
  <si>
    <t>-</t>
  </si>
  <si>
    <t>:</t>
  </si>
  <si>
    <t>HTS</t>
  </si>
  <si>
    <t>EXER</t>
  </si>
  <si>
    <t>K</t>
  </si>
  <si>
    <t>MTVL</t>
  </si>
  <si>
    <t>BSV3</t>
  </si>
  <si>
    <t>L</t>
  </si>
  <si>
    <t>10:20</t>
  </si>
  <si>
    <t>M</t>
  </si>
  <si>
    <t>N</t>
  </si>
  <si>
    <t>TURA</t>
  </si>
  <si>
    <t>HHT</t>
  </si>
  <si>
    <t>G</t>
  </si>
  <si>
    <t>11:10</t>
  </si>
  <si>
    <t>12:00</t>
  </si>
  <si>
    <t>ALTO</t>
  </si>
  <si>
    <t>STG</t>
  </si>
  <si>
    <t>Ranking</t>
  </si>
  <si>
    <t>ATSV</t>
  </si>
  <si>
    <t>MTVL2</t>
  </si>
  <si>
    <t>HAPI2</t>
  </si>
  <si>
    <t>MTVL1</t>
  </si>
  <si>
    <t>HAHI</t>
  </si>
  <si>
    <t>12:50</t>
  </si>
  <si>
    <t>O</t>
  </si>
  <si>
    <t>AMTV</t>
  </si>
  <si>
    <t>13:40</t>
  </si>
  <si>
    <t>OTT</t>
  </si>
  <si>
    <t>Körbe</t>
  </si>
  <si>
    <t>Punkte</t>
  </si>
  <si>
    <t>Pl</t>
  </si>
  <si>
    <t>BGW</t>
  </si>
  <si>
    <t>A</t>
  </si>
  <si>
    <t>XXX</t>
  </si>
  <si>
    <t>EMTV</t>
  </si>
  <si>
    <t>B</t>
  </si>
  <si>
    <t>C</t>
  </si>
  <si>
    <t>WSV</t>
  </si>
  <si>
    <t>E</t>
  </si>
  <si>
    <t>BWB</t>
  </si>
  <si>
    <t>F</t>
  </si>
  <si>
    <t>NTSV2</t>
  </si>
  <si>
    <t>HSV</t>
  </si>
  <si>
    <t>P</t>
  </si>
  <si>
    <t>H</t>
  </si>
  <si>
    <t>14:40</t>
  </si>
  <si>
    <t>Top16-2</t>
  </si>
  <si>
    <t>15:30</t>
  </si>
  <si>
    <t>16:20</t>
  </si>
  <si>
    <t>Top 8</t>
  </si>
  <si>
    <t>17:10</t>
  </si>
  <si>
    <t>18:00</t>
  </si>
  <si>
    <t>Top 4</t>
  </si>
  <si>
    <t>19:00</t>
  </si>
  <si>
    <t>Platz 1</t>
  </si>
  <si>
    <t>19:50</t>
  </si>
  <si>
    <t>Platz 3</t>
  </si>
  <si>
    <t>Platzierung:</t>
  </si>
  <si>
    <t>nicht berechtigt:</t>
  </si>
  <si>
    <t>1. Platz</t>
  </si>
  <si>
    <t>Mannschaft spielt am Sonntag als Platz 1</t>
  </si>
  <si>
    <t>R2-1</t>
  </si>
  <si>
    <t>2. Platz</t>
  </si>
  <si>
    <t>Mannschaft spielt am Sonntag als Platz 2</t>
  </si>
  <si>
    <t>R2-2</t>
  </si>
  <si>
    <t>3. Platz</t>
  </si>
  <si>
    <t>Mannschaft spielt am Sonntag als Platz 3</t>
  </si>
  <si>
    <t>R2-3</t>
  </si>
  <si>
    <t>4. Platz</t>
  </si>
  <si>
    <t>Mannschaft spielt am Sonntag als Platz 4</t>
  </si>
  <si>
    <t>R2-4</t>
  </si>
  <si>
    <t>Nachplatzierungen</t>
  </si>
  <si>
    <t>5. Plätze</t>
  </si>
  <si>
    <t>9. Plätze</t>
  </si>
  <si>
    <t>17. Plätze</t>
  </si>
  <si>
    <t>Qualifiziert für die Offene Runde A sind die Plätze 5 bis 8 bzw. Platz 1 - 4, wenn diese Mannschaft nicht an der Runde 1 teilnehmen darf</t>
  </si>
  <si>
    <t>M16-1</t>
  </si>
  <si>
    <t>15. Juni 2025</t>
  </si>
  <si>
    <t>- Männlich U16  Runde 1 -</t>
  </si>
  <si>
    <t>Gruppe A</t>
  </si>
  <si>
    <t>Gruppe B</t>
  </si>
  <si>
    <t>Gruppe C</t>
  </si>
  <si>
    <t>Gruppe D</t>
  </si>
  <si>
    <t>BSV1</t>
  </si>
  <si>
    <t>SCAL</t>
  </si>
  <si>
    <t>NTSV1</t>
  </si>
  <si>
    <t>C2</t>
  </si>
  <si>
    <t>Spielzeit = 2 x 8min</t>
  </si>
  <si>
    <t>Platz 5</t>
  </si>
  <si>
    <t>RIST1</t>
  </si>
  <si>
    <t>HAPI1</t>
  </si>
  <si>
    <t>ETV</t>
  </si>
  <si>
    <t>BSV2</t>
  </si>
  <si>
    <t>C3</t>
  </si>
  <si>
    <t>Platz 6</t>
  </si>
  <si>
    <t>A3</t>
  </si>
  <si>
    <t>Platz 7</t>
  </si>
  <si>
    <t>NSTV1</t>
  </si>
  <si>
    <t/>
  </si>
  <si>
    <t>B3</t>
  </si>
  <si>
    <t>Platz 8</t>
  </si>
  <si>
    <t>A2</t>
  </si>
  <si>
    <t>Platz 9</t>
  </si>
  <si>
    <t>B2</t>
  </si>
  <si>
    <t>Platz 10</t>
  </si>
  <si>
    <t>TSGB2</t>
  </si>
  <si>
    <t>Platz 11</t>
  </si>
  <si>
    <t>Gesetzte Mannschaften Leistungsrunde:</t>
  </si>
  <si>
    <t>Platz 12</t>
  </si>
  <si>
    <t>TOWE2</t>
  </si>
  <si>
    <t>TSGB1</t>
  </si>
  <si>
    <t>Ranglisten Platz 1</t>
  </si>
  <si>
    <t>BCH1</t>
  </si>
  <si>
    <t>Ranglisten Platz 3</t>
  </si>
  <si>
    <t>TOWE1</t>
  </si>
  <si>
    <t>Ranglisten Platz 2</t>
  </si>
  <si>
    <t>Ranglisten Platz 4</t>
  </si>
  <si>
    <t>Gesetzte Mannschaften für die Offene Runde A:</t>
  </si>
  <si>
    <t>Spielplan Sonntag, 15. Juni</t>
  </si>
  <si>
    <t>Kampfgericht /
Kommissar</t>
  </si>
  <si>
    <t>10:00</t>
  </si>
  <si>
    <t>NN</t>
  </si>
  <si>
    <t>10:50</t>
  </si>
  <si>
    <t>11:40</t>
  </si>
  <si>
    <t>12:30</t>
  </si>
  <si>
    <t>13:20</t>
  </si>
  <si>
    <t>14:10</t>
  </si>
  <si>
    <t>D</t>
  </si>
  <si>
    <t>Q</t>
  </si>
  <si>
    <t>15:00</t>
  </si>
  <si>
    <t>15:50</t>
  </si>
  <si>
    <t>16:40</t>
  </si>
  <si>
    <t>17:30</t>
  </si>
  <si>
    <t>18:20</t>
  </si>
  <si>
    <t>19:10</t>
  </si>
  <si>
    <t>Ergebnisübernahme aus Gruppe A</t>
  </si>
  <si>
    <t>Ergebnisübernahme aus Gruppe B</t>
  </si>
  <si>
    <t>Ergebnisübernahme aus Gruppe C</t>
  </si>
  <si>
    <t>1. - 3.</t>
  </si>
  <si>
    <t>4.</t>
  </si>
  <si>
    <t>5.</t>
  </si>
  <si>
    <t>6.</t>
  </si>
  <si>
    <t>7.</t>
  </si>
  <si>
    <t>8.</t>
  </si>
  <si>
    <t>9.</t>
  </si>
  <si>
    <t>10.</t>
  </si>
  <si>
    <t xml:space="preserve">Qualifiziert für die Leistungsrunde sind: </t>
  </si>
  <si>
    <r>
      <t>Q</t>
    </r>
    <r>
      <rPr>
        <b/>
        <sz val="10"/>
        <rFont val="Arial"/>
        <family val="2"/>
      </rPr>
      <t>ualifiziert für die Offene Runde A sind:</t>
    </r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</si>
  <si>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</si>
  <si>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</si>
  <si>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</si>
  <si>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</si>
  <si>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</si>
  <si>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</si>
  <si>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</si>
  <si>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</si>
  <si>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</si>
  <si>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</si>
  <si>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</si>
  <si>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</si>
  <si>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</si>
  <si>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</si>
  <si>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</si>
  <si>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</si>
  <si>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</si>
  <si>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</si>
  <si>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</si>
  <si>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</si>
  <si>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</si>
  <si>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</si>
  <si>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</si>
  <si>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</si>
  <si>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</si>
  <si>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</si>
  <si>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</si>
  <si>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</si>
  <si>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</si>
  <si>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</si>
  <si>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</si>
  <si>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</si>
  <si>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</si>
  <si>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</si>
  <si>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</si>
  <si>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</si>
  <si>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</si>
  <si>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</si>
  <si>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</si>
  <si>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</si>
  <si>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</si>
  <si>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</si>
  <si>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Liga2</t>
  </si>
  <si>
    <t>Datum</t>
  </si>
  <si>
    <t>Halle-Feld</t>
  </si>
  <si>
    <t>Version 1: Stand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</si>
</sst>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1" fillId="0" borderId="0" xfId="1"/>
    <xf numFmtId="0" fontId="1" fillId="3" borderId="0" xfId="1" applyFill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1" fillId="0" borderId="0" xfId="1" applyAlignment="1">
      <alignment horizontal="left"/>
    </xf>
    <xf numFmtId="0" fontId="8" fillId="0" borderId="0" xfId="1" applyFont="1"/>
    <xf numFmtId="0" fontId="1" fillId="0" borderId="0" xfId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20" fontId="1" fillId="0" borderId="0" xfId="1" applyNumberFormat="1"/>
    <xf numFmtId="0" fontId="1" fillId="0" borderId="0" xfId="1" applyAlignment="1">
      <alignment shrinkToFit="1"/>
    </xf>
    <xf numFmtId="0" fontId="1" fillId="0" borderId="10" xfId="1" applyBorder="1" applyAlignment="1">
      <alignment shrinkToFit="1"/>
    </xf>
    <xf numFmtId="1" fontId="1" fillId="0" borderId="0" xfId="1" applyNumberFormat="1" applyAlignment="1">
      <alignment shrinkToFit="1"/>
    </xf>
    <xf numFmtId="165" fontId="1" fillId="0" borderId="0" xfId="1" applyNumberFormat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horizontal="center" shrinkToFit="1"/>
    </xf>
    <xf numFmtId="1" fontId="1" fillId="0" borderId="0" xfId="1" applyNumberFormat="1"/>
    <xf numFmtId="1" fontId="1" fillId="0" borderId="0" xfId="1" applyNumberFormat="1" applyAlignment="1">
      <alignment horizontal="center" shrinkToFit="1"/>
    </xf>
    <xf numFmtId="164" fontId="1" fillId="0" borderId="0" xfId="1" applyNumberFormat="1" applyAlignment="1">
      <alignment horizontal="right" shrinkToFit="1"/>
    </xf>
    <xf numFmtId="1" fontId="1" fillId="0" borderId="0" xfId="1" applyNumberFormat="1" applyAlignment="1">
      <alignment horizontal="left" shrinkToFit="1"/>
    </xf>
    <xf numFmtId="165" fontId="1" fillId="0" borderId="0" xfId="1" applyNumberFormat="1" applyAlignment="1">
      <alignment horizontal="right" shrinkToFit="1"/>
    </xf>
    <xf numFmtId="0" fontId="6" fillId="0" borderId="0" xfId="1" applyFont="1" applyAlignment="1">
      <alignment horizontal="centerContinuous"/>
    </xf>
    <xf numFmtId="0" fontId="11" fillId="0" borderId="0" xfId="1" applyFont="1"/>
    <xf numFmtId="0" fontId="1" fillId="0" borderId="0" xfId="1" quotePrefix="1" applyAlignment="1">
      <alignment horizontal="left"/>
    </xf>
    <xf numFmtId="0" fontId="10" fillId="0" borderId="0" xfId="1" quotePrefix="1" applyFont="1" applyAlignment="1">
      <alignment horizontal="center"/>
    </xf>
    <xf numFmtId="165" fontId="1" fillId="0" borderId="0" xfId="1" applyNumberFormat="1"/>
    <xf numFmtId="164" fontId="1" fillId="0" borderId="0" xfId="1" applyNumberFormat="1"/>
    <xf numFmtId="0" fontId="8" fillId="0" borderId="0" xfId="1" quotePrefix="1" applyFont="1" applyAlignment="1">
      <alignment horizontal="left"/>
    </xf>
    <xf numFmtId="0" fontId="8" fillId="0" borderId="0" xfId="1" applyFont="1" applyAlignment="1">
      <alignment horizontal="center"/>
    </xf>
    <xf numFmtId="16" fontId="1" fillId="0" borderId="0" xfId="1" applyNumberFormat="1"/>
    <xf numFmtId="0" fontId="1" fillId="0" borderId="2" xfId="1" applyBorder="1" applyAlignment="1">
      <alignment horizontal="center" shrinkToFit="1"/>
    </xf>
    <xf numFmtId="0" fontId="1" fillId="0" borderId="0" xfId="1"/>
    <xf numFmtId="1" fontId="1" fillId="0" borderId="0" xfId="1" applyNumberForma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5" fillId="0" borderId="15" xfId="2" applyFont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6" fillId="0" borderId="19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" fillId="5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7" fillId="0" borderId="29" xfId="2" applyFont="1" applyBorder="1" applyAlignment="1">
      <alignment horizontal="center" shrinkToFit="1"/>
    </xf>
    <xf numFmtId="0" fontId="17" fillId="5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7" fillId="0" borderId="32" xfId="2" applyFont="1" applyBorder="1" applyAlignment="1">
      <alignment horizontal="center" shrinkToFit="1"/>
    </xf>
    <xf numFmtId="0" fontId="17" fillId="0" borderId="33" xfId="2" applyFont="1" applyBorder="1" applyAlignment="1">
      <alignment horizontal="center" shrinkToFit="1"/>
    </xf>
    <xf numFmtId="0" fontId="18" fillId="0" borderId="19" xfId="2" applyFont="1" applyBorder="1" applyAlignment="1">
      <alignment wrapText="1"/>
    </xf>
    <xf numFmtId="0" fontId="1" fillId="0" borderId="0" xfId="2" applyAlignment="1">
      <alignment horizontal="center"/>
    </xf>
    <xf numFmtId="0" fontId="16" fillId="0" borderId="1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8" fillId="0" borderId="0" xfId="2" applyFont="1"/>
    <xf numFmtId="0" fontId="1" fillId="0" borderId="41" xfId="2" applyBorder="1" applyAlignment="1">
      <alignment horizontal="center"/>
    </xf>
    <xf numFmtId="0" fontId="17" fillId="0" borderId="10" xfId="2" applyFont="1" applyBorder="1" applyAlignment="1">
      <alignment horizontal="center" shrinkToFit="1"/>
    </xf>
    <xf numFmtId="0" fontId="17" fillId="5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7" fillId="0" borderId="11" xfId="2" applyFont="1" applyBorder="1" applyAlignment="1">
      <alignment horizontal="center" shrinkToFit="1"/>
    </xf>
    <xf numFmtId="0" fontId="17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5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7" fillId="0" borderId="57" xfId="2" applyFont="1" applyBorder="1" applyAlignment="1">
      <alignment horizontal="center" shrinkToFit="1"/>
    </xf>
    <xf numFmtId="0" fontId="17" fillId="5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7" fillId="0" borderId="49" xfId="2" applyFont="1" applyBorder="1" applyAlignment="1">
      <alignment horizontal="center" shrinkToFit="1"/>
    </xf>
    <xf numFmtId="0" fontId="17" fillId="0" borderId="50" xfId="2" applyFont="1" applyBorder="1" applyAlignment="1">
      <alignment horizontal="center" shrinkToFit="1"/>
    </xf>
    <xf numFmtId="0" fontId="15" fillId="0" borderId="19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4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7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7" fillId="0" borderId="14" xfId="2" applyFont="1" applyBorder="1"/>
    <xf numFmtId="0" fontId="20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4" fillId="0" borderId="0" xfId="2" applyFont="1"/>
    <xf numFmtId="0" fontId="1" fillId="0" borderId="0" xfId="2" applyAlignment="1">
      <alignment vertical="center" wrapText="1"/>
    </xf>
    <xf numFmtId="0" fontId="21" fillId="0" borderId="0" xfId="2" applyFont="1"/>
    <xf numFmtId="0" fontId="21" fillId="0" borderId="0" xfId="2" applyFont="1" applyAlignment="1">
      <alignment horizontal="right"/>
    </xf>
    <xf numFmtId="166" fontId="21" fillId="0" borderId="0" xfId="2" applyNumberFormat="1" applyFont="1"/>
    <xf numFmtId="14" fontId="21" fillId="0" borderId="0" xfId="2" applyNumberFormat="1" applyFont="1"/>
    <xf numFmtId="0" fontId="8" fillId="0" borderId="0" xfId="1" applyFont="1" applyAlignment="1">
      <alignment horizontal="left" vertical="top" wrapText="1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1" fillId="0" borderId="2" xfId="1" applyBorder="1" applyAlignment="1">
      <alignment horizontal="center"/>
    </xf>
    <xf numFmtId="0" fontId="1" fillId="0" borderId="0" xfId="1" applyAlignment="1">
      <alignment horizontal="center" shrinkToFit="1"/>
    </xf>
    <xf numFmtId="0" fontId="6" fillId="0" borderId="7" xfId="1" applyFont="1" applyBorder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" xfId="1" applyBorder="1" applyAlignment="1">
      <alignment horizontal="center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0" fontId="1" fillId="0" borderId="0" xfId="1" applyAlignment="1">
      <alignment horizontal="left"/>
    </xf>
    <xf numFmtId="0" fontId="1" fillId="2" borderId="0" xfId="1" applyFill="1" applyProtection="1">
      <protection locked="0"/>
    </xf>
    <xf numFmtId="0" fontId="6" fillId="0" borderId="7" xfId="1" quotePrefix="1" applyFont="1" applyBorder="1" applyAlignment="1">
      <alignment horizontal="center"/>
    </xf>
    <xf numFmtId="0" fontId="9" fillId="0" borderId="0" xfId="1" quotePrefix="1" applyFont="1" applyAlignment="1">
      <alignment horizontal="left"/>
    </xf>
    <xf numFmtId="0" fontId="6" fillId="0" borderId="7" xfId="1" applyFont="1" applyBorder="1" applyAlignment="1">
      <alignment horizontal="center" shrinkToFit="1"/>
    </xf>
    <xf numFmtId="0" fontId="7" fillId="0" borderId="0" xfId="1" applyFont="1" applyAlignment="1">
      <alignment horizontal="left"/>
    </xf>
    <xf numFmtId="0" fontId="1" fillId="0" borderId="0" xfId="1" applyAlignment="1">
      <alignment horizontal="left" vertical="top" wrapText="1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4" fillId="0" borderId="0" xfId="1" applyFont="1" applyAlignment="1">
      <alignment horizontal="left"/>
    </xf>
    <xf numFmtId="0" fontId="8" fillId="0" borderId="0" xfId="1" applyFont="1"/>
    <xf numFmtId="0" fontId="1" fillId="0" borderId="0" xfId="1"/>
    <xf numFmtId="16" fontId="1" fillId="0" borderId="10" xfId="1" applyNumberFormat="1" applyBorder="1" applyAlignment="1">
      <alignment horizontal="center"/>
    </xf>
    <xf numFmtId="0" fontId="1" fillId="4" borderId="0" xfId="1" applyFill="1" applyAlignment="1">
      <alignment horizontal="right"/>
    </xf>
    <xf numFmtId="0" fontId="1" fillId="4" borderId="0" xfId="1" applyFill="1" applyAlignment="1">
      <alignment horizontal="left"/>
    </xf>
    <xf numFmtId="0" fontId="8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1" fontId="1" fillId="0" borderId="0" xfId="1" applyNumberFormat="1" applyAlignment="1">
      <alignment horizontal="left" shrinkToFit="1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165" fontId="1" fillId="0" borderId="0" xfId="1" applyNumberFormat="1" applyAlignment="1">
      <alignment horizontal="right" shrinkToFit="1"/>
    </xf>
    <xf numFmtId="164" fontId="1" fillId="0" borderId="0" xfId="1" applyNumberFormat="1" applyAlignment="1">
      <alignment horizontal="right" shrinkToFit="1"/>
    </xf>
    <xf numFmtId="0" fontId="9" fillId="0" borderId="0" xfId="1" applyFont="1" applyAlignment="1">
      <alignment horizontal="left"/>
    </xf>
    <xf numFmtId="0" fontId="1" fillId="0" borderId="0" xfId="1" quotePrefix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quotePrefix="1" applyFont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13" fillId="0" borderId="19" xfId="2" applyFont="1" applyBorder="1" applyAlignment="1">
      <alignment horizontal="left" shrinkToFit="1"/>
    </xf>
    <xf numFmtId="0" fontId="13" fillId="0" borderId="0" xfId="2" applyFont="1" applyAlignment="1">
      <alignment horizontal="left" shrinkToFit="1"/>
    </xf>
    <xf numFmtId="0" fontId="14" fillId="0" borderId="7" xfId="2" applyFont="1" applyBorder="1" applyAlignment="1">
      <alignment horizontal="left"/>
    </xf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7" xfId="2" applyBorder="1" applyAlignment="1">
      <alignment horizontal="center"/>
    </xf>
    <xf numFmtId="0" fontId="19" fillId="0" borderId="16" xfId="2" applyFont="1" applyBorder="1" applyAlignment="1">
      <alignment horizontal="left"/>
    </xf>
    <xf numFmtId="0" fontId="19" fillId="0" borderId="0" xfId="2" applyFont="1" applyAlignment="1">
      <alignment horizontal="left"/>
    </xf>
    <xf numFmtId="0" fontId="14" fillId="0" borderId="0" xfId="2" applyFont="1" applyAlignment="1">
      <alignment horizontal="center" wrapText="1"/>
    </xf>
    <xf numFmtId="0" fontId="14" fillId="0" borderId="19" xfId="2" applyFont="1" applyBorder="1" applyAlignment="1">
      <alignment horizontal="center" wrapText="1"/>
    </xf>
    <xf numFmtId="0" fontId="14" fillId="0" borderId="20" xfId="2" applyFont="1" applyBorder="1" applyAlignment="1">
      <alignment horizontal="center" wrapTex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" fillId="0" borderId="17" xfId="2" applyBorder="1" applyAlignment="1">
      <alignment horizontal="left" shrinkToFit="1"/>
    </xf>
    <xf numFmtId="0" fontId="15" fillId="0" borderId="53" xfId="2" applyFont="1" applyBorder="1" applyAlignment="1">
      <alignment horizontal="left" vertical="center" wrapText="1"/>
    </xf>
    <xf numFmtId="0" fontId="15" fillId="0" borderId="54" xfId="2" applyFont="1" applyBorder="1" applyAlignment="1">
      <alignment horizontal="left" vertical="center" wrapText="1"/>
    </xf>
    <xf numFmtId="0" fontId="15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" fillId="0" borderId="16" xfId="2" applyBorder="1" applyAlignment="1">
      <alignment horizontal="left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5" xfId="2" applyBorder="1" applyAlignment="1">
      <alignment horizontal="center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8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textRotation="90" wrapText="1"/>
    </xf>
    <xf numFmtId="0" fontId="18" fillId="0" borderId="39" xfId="2" applyFont="1" applyBorder="1" applyAlignment="1">
      <alignment horizontal="center" vertical="center" textRotation="90" wrapText="1"/>
    </xf>
    <xf numFmtId="0" fontId="18" fillId="0" borderId="44" xfId="2" applyFont="1" applyBorder="1" applyAlignment="1">
      <alignment horizontal="center" vertical="center" textRotation="90" wrapText="1"/>
    </xf>
    <xf numFmtId="0" fontId="18" fillId="0" borderId="43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7" fillId="0" borderId="10" xfId="2" applyFont="1" applyBorder="1" applyAlignment="1">
      <alignment horizontal="center" shrinkToFit="1"/>
    </xf>
    <xf numFmtId="0" fontId="17" fillId="5" borderId="35" xfId="2" applyFont="1" applyFill="1" applyBorder="1" applyAlignment="1">
      <alignment horizontal="center" shrinkToFit="1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7" fillId="0" borderId="11" xfId="2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6" fillId="0" borderId="11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3" fillId="0" borderId="7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2" fillId="0" borderId="0" xfId="2" applyFont="1" applyAlignment="1">
      <alignment horizontal="center"/>
    </xf>
    <xf numFmtId="0" fontId="13" fillId="0" borderId="15" xfId="2" applyFont="1" applyBorder="1" applyAlignment="1">
      <alignment horizontal="center" shrinkToFit="1"/>
    </xf>
    <xf numFmtId="0" fontId="13" fillId="0" borderId="16" xfId="2" applyFont="1" applyBorder="1" applyAlignment="1">
      <alignment horizontal="center" shrinkToFit="1"/>
    </xf>
    <xf numFmtId="0" fontId="14" fillId="0" borderId="17" xfId="2" applyFont="1" applyBorder="1" applyAlignment="1">
      <alignment horizontal="right" shrinkToFit="1"/>
    </xf>
    <xf numFmtId="0" fontId="13" fillId="0" borderId="19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3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3" fillId="0" borderId="19" xfId="2" applyFont="1" applyBorder="1" applyAlignment="1">
      <alignment horizontal="center"/>
    </xf>
    <xf numFmtId="0" fontId="14" fillId="0" borderId="7" xfId="2" applyFont="1" applyBorder="1" applyAlignment="1">
      <alignment horizontal="right" shrinkToFit="1"/>
    </xf>
    <xf numFmtId="0" fontId="13" fillId="0" borderId="15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</cellXfs>
  <cellStyles count="3">
    <cellStyle name="Standard" xfId="0" builtinId="0"/>
    <cellStyle name="Standard 2" xfId="1" xr:uid="{8B450FDA-FA24-4D3D-8BBD-AC63CCBBEEDA}"/>
    <cellStyle name="Standard 2 2" xfId="2" xr:uid="{DCABB64A-92F6-486E-8CF4-F7D3F65FB4A2}"/>
  </cellStyles>
  <dxfs count="7">
    <dxf>
      <font>
        <condense val="0"/>
        <extend val="0"/>
        <color indexed="9"/>
      </font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8B640C23-58D2-4DCC-80D8-0B18FECB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1D343B83-4FC0-46F3-8537-DC3EC1C6D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F77F-8F7F-483C-9138-21896D2F73C9}">
  <dimension ref="A1:BF116"/>
  <sheetViews>
    <sheetView showGridLines="0" tabSelected="1" topLeftCell="A2" zoomScaleNormal="100" zoomScaleSheetLayoutView="115" workbookViewId="0">
      <selection activeCell="W21" sqref="W21:X21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7" width="2.28515625" style="1" hidden="1" customWidth="1"/>
    <col min="48" max="48" width="3" style="1" hidden="1" customWidth="1"/>
    <col min="49" max="51" width="2.28515625" style="1" hidden="1" customWidth="1"/>
    <col min="52" max="58" width="5.7109375" style="1" hidden="1" customWidth="1"/>
    <col min="59" max="59" width="0" style="1" hidden="1" customWidth="1"/>
    <col min="60" max="16384" width="11.42578125" style="1"/>
  </cols>
  <sheetData>
    <row r="1" spans="1:41" hidden="1" x14ac:dyDescent="0.2">
      <c r="A1" s="169" t="s">
        <v>0</v>
      </c>
      <c r="B1" s="169"/>
      <c r="C1" s="169"/>
      <c r="D1" s="169"/>
      <c r="E1" s="169"/>
      <c r="F1" s="169"/>
      <c r="G1" s="169"/>
      <c r="H1" s="176" t="s">
        <v>1</v>
      </c>
      <c r="I1" s="176"/>
      <c r="J1" s="176"/>
      <c r="AO1" s="1"/>
    </row>
    <row r="2" spans="1:41" ht="15" x14ac:dyDescent="0.2">
      <c r="A2" s="177" t="s">
        <v>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9"/>
    </row>
    <row r="3" spans="1:41" ht="18" x14ac:dyDescent="0.25">
      <c r="A3" s="180" t="s">
        <v>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2"/>
    </row>
    <row r="4" spans="1:41" ht="18" x14ac:dyDescent="0.25">
      <c r="A4" s="183" t="s">
        <v>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2"/>
    </row>
    <row r="5" spans="1:41" ht="18" x14ac:dyDescent="0.25">
      <c r="A5" s="184" t="s">
        <v>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6"/>
    </row>
    <row r="6" spans="1:41" ht="18" x14ac:dyDescent="0.25">
      <c r="A6" s="187" t="s">
        <v>6</v>
      </c>
      <c r="B6" s="187"/>
      <c r="C6" s="187"/>
      <c r="D6" s="187"/>
      <c r="E6" s="187"/>
      <c r="F6" s="3" t="s">
        <v>7</v>
      </c>
      <c r="G6" s="3"/>
      <c r="H6" s="3"/>
      <c r="I6" s="3"/>
      <c r="J6" s="3"/>
      <c r="M6" s="4"/>
      <c r="N6" s="4" t="s">
        <v>8</v>
      </c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1" ht="18" x14ac:dyDescent="0.25">
      <c r="F7" s="3" t="s">
        <v>9</v>
      </c>
      <c r="G7" s="3"/>
      <c r="H7" s="3"/>
      <c r="I7" s="3"/>
      <c r="J7" s="3"/>
      <c r="N7" s="4" t="s">
        <v>10</v>
      </c>
      <c r="AC7" s="5"/>
      <c r="AE7" s="6"/>
      <c r="AH7" s="6"/>
      <c r="AI7" s="7"/>
      <c r="AJ7" s="7"/>
    </row>
    <row r="8" spans="1:41" x14ac:dyDescent="0.2">
      <c r="V8" s="8"/>
      <c r="W8" s="8"/>
      <c r="AC8" s="5"/>
      <c r="AE8" s="6"/>
      <c r="AH8" s="6"/>
      <c r="AI8" s="7"/>
      <c r="AJ8" s="7"/>
    </row>
    <row r="9" spans="1:41" ht="12.75" customHeight="1" x14ac:dyDescent="0.2">
      <c r="B9" s="174" t="s">
        <v>11</v>
      </c>
      <c r="C9" s="174"/>
      <c r="D9" s="174"/>
      <c r="E9" s="174"/>
      <c r="G9" s="9"/>
      <c r="H9" s="174" t="s">
        <v>12</v>
      </c>
      <c r="I9" s="174"/>
      <c r="J9" s="174"/>
      <c r="K9" s="174"/>
      <c r="L9" s="9"/>
      <c r="M9" s="9"/>
      <c r="N9" s="174" t="s">
        <v>13</v>
      </c>
      <c r="O9" s="174"/>
      <c r="P9" s="174"/>
      <c r="Q9" s="174"/>
      <c r="R9" s="9"/>
      <c r="S9" s="9"/>
      <c r="T9" s="174" t="s">
        <v>14</v>
      </c>
      <c r="U9" s="174"/>
      <c r="V9" s="174"/>
      <c r="W9" s="174"/>
      <c r="Y9" s="175" t="str">
        <f>"Folgende Mannschaften dürfen das Turnier zu Ende spielen, sind jedoch nicht für die Runde 1 am 15. Juni qualifiziert (Nachrücker ergeben sich aus dem Ranking der Verlierer der Spiele "&amp;D83&amp;" - "&amp;D86&amp;"):"</f>
        <v>Folgende Mannschaften dürfen das Turnier zu Ende spielen, sind jedoch nicht für die Runde 1 am 15. Juni qualifiziert (Nachrücker ergeben sich aus dem Ranking der Verlierer der Spiele 127 - 130):</v>
      </c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41" x14ac:dyDescent="0.2">
      <c r="B10" s="169" t="str">
        <f>AU32</f>
        <v>HTS</v>
      </c>
      <c r="C10" s="169"/>
      <c r="D10" s="169"/>
      <c r="E10" s="169"/>
      <c r="H10" s="169" t="str">
        <f>AU33</f>
        <v>TURA</v>
      </c>
      <c r="I10" s="169"/>
      <c r="J10" s="169"/>
      <c r="K10" s="169"/>
      <c r="N10" s="169" t="str">
        <f>AU34</f>
        <v>MTVL1</v>
      </c>
      <c r="O10" s="169"/>
      <c r="P10" s="169"/>
      <c r="Q10" s="169"/>
      <c r="T10" s="169" t="str">
        <f>AU35</f>
        <v>HAHI</v>
      </c>
      <c r="U10" s="169"/>
      <c r="V10" s="169"/>
      <c r="W10" s="169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</row>
    <row r="11" spans="1:41" x14ac:dyDescent="0.2">
      <c r="B11" s="169" t="str">
        <f>AU47</f>
        <v>STG</v>
      </c>
      <c r="C11" s="169"/>
      <c r="D11" s="169"/>
      <c r="E11" s="169"/>
      <c r="H11" s="169" t="str">
        <f>AU45</f>
        <v>MTVL2</v>
      </c>
      <c r="I11" s="169"/>
      <c r="J11" s="169"/>
      <c r="K11" s="169"/>
      <c r="N11" s="169" t="str">
        <f>AU46</f>
        <v>ALTO</v>
      </c>
      <c r="O11" s="169"/>
      <c r="P11" s="169"/>
      <c r="Q11" s="169"/>
      <c r="T11" s="169" t="str">
        <f>AU44</f>
        <v>EMTV</v>
      </c>
      <c r="U11" s="169"/>
      <c r="V11" s="169"/>
      <c r="W11" s="169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</row>
    <row r="12" spans="1:41" x14ac:dyDescent="0.2">
      <c r="B12" s="169"/>
      <c r="C12" s="169"/>
      <c r="D12" s="169"/>
      <c r="E12" s="169"/>
      <c r="H12" s="169"/>
      <c r="I12" s="169"/>
      <c r="J12" s="169"/>
      <c r="K12" s="169"/>
      <c r="N12" s="169" t="str">
        <f>AU52</f>
        <v>HAPI2</v>
      </c>
      <c r="O12" s="169"/>
      <c r="P12" s="169"/>
      <c r="Q12" s="169"/>
      <c r="T12" s="169" t="str">
        <f>AU51</f>
        <v>HSV</v>
      </c>
      <c r="U12" s="169"/>
      <c r="V12" s="169"/>
      <c r="W12" s="169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</row>
    <row r="13" spans="1:41" x14ac:dyDescent="0.2">
      <c r="V13" s="8"/>
      <c r="W13" s="8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</row>
    <row r="14" spans="1:41" x14ac:dyDescent="0.2">
      <c r="B14" s="174" t="s">
        <v>15</v>
      </c>
      <c r="C14" s="174"/>
      <c r="D14" s="174"/>
      <c r="E14" s="174"/>
      <c r="F14" s="9"/>
      <c r="G14" s="9"/>
      <c r="H14" s="174" t="s">
        <v>16</v>
      </c>
      <c r="I14" s="174"/>
      <c r="J14" s="174"/>
      <c r="K14" s="174"/>
      <c r="L14" s="9"/>
      <c r="N14" s="174" t="s">
        <v>17</v>
      </c>
      <c r="O14" s="174"/>
      <c r="P14" s="174"/>
      <c r="Q14" s="174"/>
      <c r="R14" s="9"/>
      <c r="S14" s="9"/>
      <c r="T14" s="174" t="s">
        <v>18</v>
      </c>
      <c r="U14" s="174"/>
      <c r="V14" s="174"/>
      <c r="W14" s="174"/>
      <c r="Y14" s="10"/>
      <c r="Z14" s="10"/>
      <c r="AA14" s="10"/>
      <c r="AB14" s="11" t="s">
        <v>19</v>
      </c>
      <c r="AC14" s="10"/>
      <c r="AD14" s="10"/>
      <c r="AE14" s="10"/>
      <c r="AF14" s="10"/>
      <c r="AG14" s="8"/>
      <c r="AH14" s="10"/>
      <c r="AI14" s="10"/>
      <c r="AJ14" s="10"/>
      <c r="AK14" s="10"/>
      <c r="AL14" s="10"/>
      <c r="AM14" s="10"/>
      <c r="AN14" s="10"/>
    </row>
    <row r="15" spans="1:41" x14ac:dyDescent="0.2">
      <c r="B15" s="169" t="str">
        <f>AU36</f>
        <v>BCH2</v>
      </c>
      <c r="C15" s="169"/>
      <c r="D15" s="169"/>
      <c r="E15" s="169"/>
      <c r="H15" s="169" t="str">
        <f>AU37</f>
        <v>HHT</v>
      </c>
      <c r="I15" s="169"/>
      <c r="J15" s="169"/>
      <c r="K15" s="169"/>
      <c r="N15" s="169" t="str">
        <f>AU38</f>
        <v>AMTV</v>
      </c>
      <c r="O15" s="169"/>
      <c r="P15" s="169"/>
      <c r="Q15" s="169"/>
      <c r="T15" s="169" t="str">
        <f>AU39</f>
        <v>OTT</v>
      </c>
      <c r="U15" s="169"/>
      <c r="V15" s="169"/>
      <c r="W15" s="169"/>
      <c r="AB15" s="8" t="s">
        <v>20</v>
      </c>
      <c r="AD15" s="8"/>
      <c r="AF15" s="8"/>
      <c r="AG15" s="8"/>
      <c r="AH15" s="8"/>
      <c r="AI15" s="8"/>
      <c r="AJ15" s="8"/>
    </row>
    <row r="16" spans="1:41" x14ac:dyDescent="0.2">
      <c r="B16" s="169" t="str">
        <f>AU43</f>
        <v>BGW</v>
      </c>
      <c r="C16" s="169"/>
      <c r="D16" s="169"/>
      <c r="E16" s="169"/>
      <c r="H16" s="169" t="str">
        <f>AU42</f>
        <v>BSV3</v>
      </c>
      <c r="I16" s="169"/>
      <c r="J16" s="169"/>
      <c r="K16" s="169"/>
      <c r="N16" s="169" t="str">
        <f>AU41</f>
        <v>ATSV</v>
      </c>
      <c r="O16" s="169"/>
      <c r="P16" s="169"/>
      <c r="Q16" s="169"/>
      <c r="T16" s="169" t="str">
        <f>AU40</f>
        <v>RIST2</v>
      </c>
      <c r="U16" s="169"/>
      <c r="V16" s="169"/>
      <c r="W16" s="169"/>
      <c r="AD16" s="8"/>
      <c r="AF16" s="8"/>
      <c r="AH16" s="8"/>
      <c r="AI16" s="8"/>
      <c r="AJ16" s="8"/>
    </row>
    <row r="17" spans="1:48" x14ac:dyDescent="0.2">
      <c r="B17" s="169" t="str">
        <f>AU50</f>
        <v>NTSV2</v>
      </c>
      <c r="C17" s="169"/>
      <c r="D17" s="169"/>
      <c r="E17" s="169"/>
      <c r="H17" s="169" t="str">
        <f>AU49</f>
        <v>BWB</v>
      </c>
      <c r="I17" s="169"/>
      <c r="J17" s="169"/>
      <c r="K17" s="169"/>
      <c r="N17" s="169" t="str">
        <f>AU48</f>
        <v>WSV</v>
      </c>
      <c r="O17" s="169"/>
      <c r="P17" s="169"/>
      <c r="Q17" s="169"/>
      <c r="T17" s="169"/>
      <c r="U17" s="169"/>
      <c r="V17" s="169"/>
      <c r="W17" s="169"/>
      <c r="Y17" s="38" t="s">
        <v>122</v>
      </c>
      <c r="AD17" s="8"/>
      <c r="AF17" s="8"/>
      <c r="AG17" s="8"/>
      <c r="AH17" s="8"/>
      <c r="AI17" s="8"/>
      <c r="AJ17" s="8"/>
    </row>
    <row r="18" spans="1:48" x14ac:dyDescent="0.2">
      <c r="AN18" s="12" t="s">
        <v>228</v>
      </c>
    </row>
    <row r="19" spans="1:48" ht="20.25" customHeight="1" x14ac:dyDescent="0.3">
      <c r="A19" s="172" t="s">
        <v>21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7"/>
    </row>
    <row r="20" spans="1:48" x14ac:dyDescent="0.2">
      <c r="A20" s="150" t="s">
        <v>22</v>
      </c>
      <c r="B20" s="150"/>
      <c r="C20" s="150"/>
      <c r="D20" s="151" t="s">
        <v>23</v>
      </c>
      <c r="E20" s="151"/>
      <c r="F20" s="152" t="s">
        <v>24</v>
      </c>
      <c r="G20" s="152"/>
      <c r="H20" s="152"/>
      <c r="I20" s="150" t="s">
        <v>25</v>
      </c>
      <c r="J20" s="150"/>
      <c r="K20" s="150"/>
      <c r="L20" s="150" t="s">
        <v>26</v>
      </c>
      <c r="M20" s="150"/>
      <c r="N20" s="150" t="s">
        <v>27</v>
      </c>
      <c r="O20" s="150"/>
      <c r="P20" s="150"/>
      <c r="Q20" s="150"/>
      <c r="R20" s="150"/>
      <c r="S20" s="150"/>
      <c r="T20" s="150"/>
      <c r="U20" s="13"/>
      <c r="V20" s="13"/>
      <c r="W20" s="150" t="s">
        <v>28</v>
      </c>
      <c r="X20" s="150"/>
      <c r="Y20" s="150"/>
      <c r="Z20" s="150"/>
      <c r="AA20" s="150"/>
      <c r="AB20" s="173" t="s">
        <v>29</v>
      </c>
      <c r="AC20" s="173"/>
      <c r="AD20" s="173"/>
      <c r="AE20" s="173"/>
      <c r="AF20" s="173"/>
      <c r="AG20" s="173"/>
      <c r="AH20" s="173"/>
      <c r="AI20" s="171" t="s">
        <v>30</v>
      </c>
      <c r="AJ20" s="150"/>
      <c r="AK20" s="150"/>
      <c r="AL20" s="150"/>
      <c r="AM20" s="150"/>
      <c r="AN20" s="150"/>
      <c r="AO20" s="14"/>
      <c r="AU20" s="9" t="s">
        <v>31</v>
      </c>
    </row>
    <row r="21" spans="1:48" x14ac:dyDescent="0.2">
      <c r="A21" s="144" t="str">
        <f>$H$1</f>
        <v>M16-2</v>
      </c>
      <c r="B21" s="144"/>
      <c r="C21" s="144"/>
      <c r="D21" s="144">
        <v>101</v>
      </c>
      <c r="E21" s="144"/>
      <c r="F21" s="144" t="s">
        <v>32</v>
      </c>
      <c r="G21" s="144"/>
      <c r="H21" s="144"/>
      <c r="I21" s="145" t="s">
        <v>33</v>
      </c>
      <c r="J21" s="145"/>
      <c r="K21" s="145"/>
      <c r="L21" s="146">
        <v>1</v>
      </c>
      <c r="M21" s="146"/>
      <c r="N21" s="1" t="str">
        <f>N10</f>
        <v>MTVL1</v>
      </c>
      <c r="R21" s="15" t="s">
        <v>34</v>
      </c>
      <c r="S21" s="1" t="str">
        <f>N11</f>
        <v>ALTO</v>
      </c>
      <c r="W21" s="170"/>
      <c r="X21" s="170"/>
      <c r="Y21" s="15" t="s">
        <v>35</v>
      </c>
      <c r="Z21" s="143"/>
      <c r="AA21" s="143"/>
      <c r="AB21" s="1" t="s">
        <v>19</v>
      </c>
      <c r="AE21" s="15" t="s">
        <v>34</v>
      </c>
      <c r="AF21" s="1" t="s">
        <v>36</v>
      </c>
      <c r="AK21" s="144" t="str">
        <f>N23</f>
        <v>NTSV2</v>
      </c>
      <c r="AL21" s="144"/>
      <c r="AM21" s="144"/>
      <c r="AQ21" s="1" t="str">
        <f>$B$10</f>
        <v>HTS</v>
      </c>
      <c r="AR21" s="1">
        <v>1</v>
      </c>
      <c r="AU21" s="11" t="s">
        <v>19</v>
      </c>
    </row>
    <row r="22" spans="1:48" x14ac:dyDescent="0.2">
      <c r="A22" s="144" t="str">
        <f>$H$1</f>
        <v>M16-2</v>
      </c>
      <c r="B22" s="144"/>
      <c r="C22" s="144"/>
      <c r="D22" s="144">
        <v>102</v>
      </c>
      <c r="E22" s="144"/>
      <c r="F22" s="144" t="s">
        <v>38</v>
      </c>
      <c r="G22" s="144"/>
      <c r="H22" s="144"/>
      <c r="I22" s="145" t="s">
        <v>33</v>
      </c>
      <c r="J22" s="145"/>
      <c r="K22" s="145"/>
      <c r="L22" s="146">
        <v>2</v>
      </c>
      <c r="M22" s="146"/>
      <c r="N22" s="1" t="str">
        <f>T12</f>
        <v>HSV</v>
      </c>
      <c r="R22" s="15" t="s">
        <v>34</v>
      </c>
      <c r="S22" s="1" t="str">
        <f>T10</f>
        <v>HAHI</v>
      </c>
      <c r="W22" s="147"/>
      <c r="X22" s="147"/>
      <c r="Y22" s="15" t="s">
        <v>35</v>
      </c>
      <c r="Z22" s="143"/>
      <c r="AA22" s="143"/>
      <c r="AB22" s="1" t="s">
        <v>39</v>
      </c>
      <c r="AE22" s="15" t="s">
        <v>34</v>
      </c>
      <c r="AF22" s="1" t="s">
        <v>40</v>
      </c>
      <c r="AK22" s="144" t="str">
        <f>N24</f>
        <v>BWB</v>
      </c>
      <c r="AL22" s="144"/>
      <c r="AM22" s="144"/>
      <c r="AQ22" s="1" t="str">
        <f>$B$11</f>
        <v>STG</v>
      </c>
      <c r="AR22" s="1">
        <v>16</v>
      </c>
      <c r="AU22" s="8" t="s">
        <v>20</v>
      </c>
    </row>
    <row r="23" spans="1:48" x14ac:dyDescent="0.2">
      <c r="A23" s="144" t="str">
        <f>$H$1</f>
        <v>M16-2</v>
      </c>
      <c r="B23" s="144"/>
      <c r="C23" s="144"/>
      <c r="D23" s="144">
        <v>103</v>
      </c>
      <c r="E23" s="144"/>
      <c r="F23" s="144" t="s">
        <v>41</v>
      </c>
      <c r="G23" s="144"/>
      <c r="H23" s="144"/>
      <c r="I23" s="145" t="s">
        <v>42</v>
      </c>
      <c r="J23" s="145"/>
      <c r="K23" s="145"/>
      <c r="L23" s="146">
        <v>1</v>
      </c>
      <c r="M23" s="146"/>
      <c r="N23" s="1" t="str">
        <f>B17</f>
        <v>NTSV2</v>
      </c>
      <c r="R23" s="15" t="s">
        <v>34</v>
      </c>
      <c r="S23" s="1" t="str">
        <f>B15</f>
        <v>BCH2</v>
      </c>
      <c r="W23" s="147"/>
      <c r="X23" s="147"/>
      <c r="Y23" s="15" t="s">
        <v>35</v>
      </c>
      <c r="Z23" s="143"/>
      <c r="AA23" s="143"/>
      <c r="AB23" s="1" t="s">
        <v>40</v>
      </c>
      <c r="AE23" s="15" t="s">
        <v>34</v>
      </c>
      <c r="AF23" s="1" t="s">
        <v>19</v>
      </c>
      <c r="AK23" s="144" t="str">
        <f>S21</f>
        <v>ALTO</v>
      </c>
      <c r="AL23" s="144"/>
      <c r="AM23" s="144"/>
      <c r="AQ23" s="1" t="str">
        <f>$H$10</f>
        <v>TURA</v>
      </c>
      <c r="AR23" s="1">
        <v>2</v>
      </c>
    </row>
    <row r="24" spans="1:48" x14ac:dyDescent="0.2">
      <c r="A24" s="144" t="str">
        <f>$H$1</f>
        <v>M16-2</v>
      </c>
      <c r="B24" s="144"/>
      <c r="C24" s="144"/>
      <c r="D24" s="144">
        <v>104</v>
      </c>
      <c r="E24" s="144"/>
      <c r="F24" s="144" t="s">
        <v>43</v>
      </c>
      <c r="G24" s="144"/>
      <c r="H24" s="144"/>
      <c r="I24" s="145" t="s">
        <v>42</v>
      </c>
      <c r="J24" s="145"/>
      <c r="K24" s="145"/>
      <c r="L24" s="146">
        <v>2</v>
      </c>
      <c r="M24" s="146"/>
      <c r="N24" s="1" t="str">
        <f>H17</f>
        <v>BWB</v>
      </c>
      <c r="R24" s="15" t="s">
        <v>34</v>
      </c>
      <c r="S24" s="1" t="str">
        <f>H15</f>
        <v>HHT</v>
      </c>
      <c r="W24" s="147"/>
      <c r="X24" s="147"/>
      <c r="Y24" s="15" t="s">
        <v>35</v>
      </c>
      <c r="Z24" s="143"/>
      <c r="AA24" s="143"/>
      <c r="AB24" s="1" t="s">
        <v>36</v>
      </c>
      <c r="AE24" s="15" t="s">
        <v>34</v>
      </c>
      <c r="AF24" s="1" t="s">
        <v>39</v>
      </c>
      <c r="AK24" s="144" t="str">
        <f>S22</f>
        <v>HAHI</v>
      </c>
      <c r="AL24" s="144"/>
      <c r="AM24" s="144"/>
      <c r="AQ24" s="1" t="str">
        <f>$H$11</f>
        <v>MTVL2</v>
      </c>
      <c r="AR24" s="1">
        <v>15</v>
      </c>
    </row>
    <row r="25" spans="1:48" x14ac:dyDescent="0.2">
      <c r="A25" s="144" t="str">
        <f>$H$1</f>
        <v>M16-2</v>
      </c>
      <c r="B25" s="144"/>
      <c r="C25" s="144"/>
      <c r="D25" s="144">
        <v>105</v>
      </c>
      <c r="E25" s="144"/>
      <c r="F25" s="144" t="s">
        <v>44</v>
      </c>
      <c r="G25" s="144"/>
      <c r="H25" s="144"/>
      <c r="I25" s="145" t="s">
        <v>42</v>
      </c>
      <c r="J25" s="145"/>
      <c r="K25" s="145"/>
      <c r="L25" s="146">
        <v>3</v>
      </c>
      <c r="M25" s="146"/>
      <c r="N25" s="1" t="str">
        <f>N15</f>
        <v>AMTV</v>
      </c>
      <c r="R25" s="15" t="s">
        <v>34</v>
      </c>
      <c r="S25" s="1" t="str">
        <f>N17</f>
        <v>WSV</v>
      </c>
      <c r="W25" s="147"/>
      <c r="X25" s="147"/>
      <c r="Y25" s="15" t="s">
        <v>35</v>
      </c>
      <c r="Z25" s="143"/>
      <c r="AA25" s="143"/>
      <c r="AB25" s="1" t="s">
        <v>45</v>
      </c>
      <c r="AE25" s="15" t="s">
        <v>34</v>
      </c>
      <c r="AF25" s="1" t="s">
        <v>46</v>
      </c>
      <c r="AK25" s="144" t="str">
        <f>N30</f>
        <v>EMTV</v>
      </c>
      <c r="AL25" s="144"/>
      <c r="AM25" s="144"/>
      <c r="AO25" s="7"/>
      <c r="AQ25" s="1" t="str">
        <f>$N$10</f>
        <v>MTVL1</v>
      </c>
      <c r="AR25" s="1">
        <v>3</v>
      </c>
      <c r="AU25" s="8"/>
    </row>
    <row r="26" spans="1:48" x14ac:dyDescent="0.2">
      <c r="AO26" s="14"/>
      <c r="AQ26" s="1" t="str">
        <f>$N$11</f>
        <v>ALTO</v>
      </c>
      <c r="AR26" s="1">
        <v>14</v>
      </c>
      <c r="AU26" s="8"/>
    </row>
    <row r="27" spans="1:48" x14ac:dyDescent="0.2">
      <c r="A27" s="150" t="s">
        <v>22</v>
      </c>
      <c r="B27" s="150"/>
      <c r="C27" s="150"/>
      <c r="D27" s="151" t="s">
        <v>23</v>
      </c>
      <c r="E27" s="151"/>
      <c r="F27" s="152" t="s">
        <v>24</v>
      </c>
      <c r="G27" s="152"/>
      <c r="H27" s="152"/>
      <c r="I27" s="150" t="s">
        <v>25</v>
      </c>
      <c r="J27" s="150"/>
      <c r="K27" s="150"/>
      <c r="L27" s="150" t="s">
        <v>26</v>
      </c>
      <c r="M27" s="150"/>
      <c r="N27" s="150" t="s">
        <v>27</v>
      </c>
      <c r="O27" s="150"/>
      <c r="P27" s="150"/>
      <c r="Q27" s="150"/>
      <c r="R27" s="150"/>
      <c r="S27" s="150"/>
      <c r="T27" s="150"/>
      <c r="U27" s="13"/>
      <c r="V27" s="13"/>
      <c r="W27" s="150" t="s">
        <v>28</v>
      </c>
      <c r="X27" s="150"/>
      <c r="Y27" s="150"/>
      <c r="Z27" s="150"/>
      <c r="AA27" s="150"/>
      <c r="AB27" s="150" t="s">
        <v>29</v>
      </c>
      <c r="AC27" s="150"/>
      <c r="AD27" s="150"/>
      <c r="AE27" s="150"/>
      <c r="AF27" s="150"/>
      <c r="AG27" s="150"/>
      <c r="AH27" s="150"/>
      <c r="AI27" s="171" t="s">
        <v>30</v>
      </c>
      <c r="AJ27" s="150"/>
      <c r="AK27" s="150"/>
      <c r="AL27" s="150"/>
      <c r="AM27" s="150"/>
      <c r="AN27" s="150"/>
      <c r="AQ27" s="1" t="str">
        <f>$N$12</f>
        <v>HAPI2</v>
      </c>
      <c r="AR27" s="1">
        <v>21</v>
      </c>
    </row>
    <row r="28" spans="1:48" x14ac:dyDescent="0.2">
      <c r="A28" s="144" t="str">
        <f t="shared" ref="A28:A92" si="0">$H$1</f>
        <v>M16-2</v>
      </c>
      <c r="B28" s="144"/>
      <c r="C28" s="144"/>
      <c r="D28" s="144">
        <v>106</v>
      </c>
      <c r="E28" s="144"/>
      <c r="F28" s="144" t="s">
        <v>47</v>
      </c>
      <c r="G28" s="144"/>
      <c r="H28" s="144"/>
      <c r="I28" s="145" t="s">
        <v>48</v>
      </c>
      <c r="J28" s="145"/>
      <c r="K28" s="145"/>
      <c r="L28" s="146">
        <v>1</v>
      </c>
      <c r="M28" s="146"/>
      <c r="N28" s="1" t="str">
        <f>B10</f>
        <v>HTS</v>
      </c>
      <c r="R28" s="1" t="s">
        <v>34</v>
      </c>
      <c r="S28" s="8" t="str">
        <f>B11</f>
        <v>STG</v>
      </c>
      <c r="W28" s="147"/>
      <c r="X28" s="147"/>
      <c r="Y28" s="15" t="s">
        <v>35</v>
      </c>
      <c r="Z28" s="143"/>
      <c r="AA28" s="143"/>
      <c r="AB28" s="1" t="s">
        <v>19</v>
      </c>
      <c r="AE28" s="15" t="s">
        <v>34</v>
      </c>
      <c r="AF28" s="1" t="s">
        <v>40</v>
      </c>
      <c r="AK28" s="144" t="str">
        <f>S23</f>
        <v>BCH2</v>
      </c>
      <c r="AL28" s="144"/>
      <c r="AM28" s="144"/>
      <c r="AQ28" s="1" t="str">
        <f>$T$10</f>
        <v>HAHI</v>
      </c>
      <c r="AR28" s="1">
        <v>4</v>
      </c>
      <c r="AU28" s="8"/>
    </row>
    <row r="29" spans="1:48" x14ac:dyDescent="0.2">
      <c r="A29" s="144" t="str">
        <f>$H$1</f>
        <v>M16-2</v>
      </c>
      <c r="B29" s="144"/>
      <c r="C29" s="144"/>
      <c r="D29" s="144">
        <v>107</v>
      </c>
      <c r="E29" s="144"/>
      <c r="F29" s="144" t="s">
        <v>32</v>
      </c>
      <c r="G29" s="144"/>
      <c r="H29" s="144"/>
      <c r="I29" s="145" t="s">
        <v>48</v>
      </c>
      <c r="J29" s="145"/>
      <c r="K29" s="145"/>
      <c r="L29" s="146">
        <v>2</v>
      </c>
      <c r="M29" s="146"/>
      <c r="N29" s="1" t="str">
        <f>N11</f>
        <v>ALTO</v>
      </c>
      <c r="R29" s="15" t="s">
        <v>34</v>
      </c>
      <c r="S29" s="1" t="str">
        <f>N12</f>
        <v>HAPI2</v>
      </c>
      <c r="W29" s="170"/>
      <c r="X29" s="170"/>
      <c r="Y29" s="15" t="s">
        <v>35</v>
      </c>
      <c r="Z29" s="143"/>
      <c r="AA29" s="143"/>
      <c r="AB29" s="1" t="s">
        <v>39</v>
      </c>
      <c r="AE29" s="15" t="s">
        <v>34</v>
      </c>
      <c r="AF29" s="1" t="s">
        <v>36</v>
      </c>
      <c r="AK29" s="144" t="str">
        <f>S24</f>
        <v>HHT</v>
      </c>
      <c r="AL29" s="144"/>
      <c r="AM29" s="144"/>
      <c r="AQ29" s="1" t="str">
        <f>$T$11</f>
        <v>EMTV</v>
      </c>
      <c r="AR29" s="1">
        <v>13</v>
      </c>
    </row>
    <row r="30" spans="1:48" x14ac:dyDescent="0.2">
      <c r="A30" s="144" t="str">
        <f>$H$1</f>
        <v>M16-2</v>
      </c>
      <c r="B30" s="144"/>
      <c r="C30" s="144"/>
      <c r="D30" s="144">
        <v>108</v>
      </c>
      <c r="E30" s="144"/>
      <c r="F30" s="144" t="s">
        <v>38</v>
      </c>
      <c r="G30" s="144"/>
      <c r="H30" s="144"/>
      <c r="I30" s="145" t="s">
        <v>48</v>
      </c>
      <c r="J30" s="145"/>
      <c r="K30" s="145"/>
      <c r="L30" s="146">
        <v>3</v>
      </c>
      <c r="M30" s="146"/>
      <c r="N30" s="1" t="str">
        <f>T11</f>
        <v>EMTV</v>
      </c>
      <c r="R30" s="15" t="s">
        <v>34</v>
      </c>
      <c r="S30" s="1" t="str">
        <f>T12</f>
        <v>HSV</v>
      </c>
      <c r="W30" s="147"/>
      <c r="X30" s="147"/>
      <c r="Y30" s="15" t="s">
        <v>35</v>
      </c>
      <c r="Z30" s="143"/>
      <c r="AA30" s="143"/>
      <c r="AB30" s="1" t="s">
        <v>46</v>
      </c>
      <c r="AE30" s="15" t="s">
        <v>34</v>
      </c>
      <c r="AF30" s="1" t="s">
        <v>45</v>
      </c>
      <c r="AK30" s="144" t="str">
        <f>N25</f>
        <v>AMTV</v>
      </c>
      <c r="AL30" s="144"/>
      <c r="AM30" s="144"/>
      <c r="AQ30" s="1" t="str">
        <f>$T$12</f>
        <v>HSV</v>
      </c>
      <c r="AR30" s="1">
        <v>20</v>
      </c>
    </row>
    <row r="31" spans="1:48" x14ac:dyDescent="0.2">
      <c r="A31" s="144" t="str">
        <f>$H$1</f>
        <v>M16-2</v>
      </c>
      <c r="B31" s="144"/>
      <c r="C31" s="144"/>
      <c r="D31" s="144">
        <v>109</v>
      </c>
      <c r="E31" s="144"/>
      <c r="F31" s="144" t="s">
        <v>41</v>
      </c>
      <c r="G31" s="144"/>
      <c r="H31" s="144"/>
      <c r="I31" s="145" t="s">
        <v>49</v>
      </c>
      <c r="J31" s="145"/>
      <c r="K31" s="145"/>
      <c r="L31" s="146">
        <v>1</v>
      </c>
      <c r="M31" s="146"/>
      <c r="N31" s="1" t="str">
        <f>B16</f>
        <v>BGW</v>
      </c>
      <c r="R31" s="15" t="s">
        <v>34</v>
      </c>
      <c r="S31" s="1" t="str">
        <f>B17</f>
        <v>NTSV2</v>
      </c>
      <c r="W31" s="147"/>
      <c r="X31" s="147"/>
      <c r="Y31" s="15" t="s">
        <v>35</v>
      </c>
      <c r="Z31" s="143"/>
      <c r="AA31" s="143"/>
      <c r="AB31" s="1" t="s">
        <v>50</v>
      </c>
      <c r="AE31" s="15" t="s">
        <v>34</v>
      </c>
      <c r="AF31" s="1" t="s">
        <v>51</v>
      </c>
      <c r="AK31" s="144" t="str">
        <f>N28</f>
        <v>HTS</v>
      </c>
      <c r="AL31" s="144"/>
      <c r="AM31" s="144"/>
      <c r="AQ31" s="1" t="str">
        <f>$B$15</f>
        <v>BCH2</v>
      </c>
      <c r="AR31" s="1">
        <v>5</v>
      </c>
      <c r="AU31" s="9" t="s">
        <v>52</v>
      </c>
    </row>
    <row r="32" spans="1:48" x14ac:dyDescent="0.2">
      <c r="A32" s="144" t="str">
        <f>$H$1</f>
        <v>M16-2</v>
      </c>
      <c r="B32" s="144"/>
      <c r="C32" s="144"/>
      <c r="D32" s="144">
        <v>110</v>
      </c>
      <c r="E32" s="144"/>
      <c r="F32" s="144" t="s">
        <v>43</v>
      </c>
      <c r="G32" s="144"/>
      <c r="H32" s="144"/>
      <c r="I32" s="145" t="s">
        <v>49</v>
      </c>
      <c r="J32" s="145"/>
      <c r="K32" s="145"/>
      <c r="L32" s="146">
        <v>2</v>
      </c>
      <c r="M32" s="146"/>
      <c r="N32" s="1" t="str">
        <f>H16</f>
        <v>BSV3</v>
      </c>
      <c r="R32" s="15" t="s">
        <v>34</v>
      </c>
      <c r="S32" s="1" t="str">
        <f>H17</f>
        <v>BWB</v>
      </c>
      <c r="W32" s="147"/>
      <c r="X32" s="147"/>
      <c r="Y32" s="15" t="s">
        <v>35</v>
      </c>
      <c r="Z32" s="143"/>
      <c r="AA32" s="143"/>
      <c r="AB32" s="1" t="s">
        <v>53</v>
      </c>
      <c r="AE32" s="15" t="s">
        <v>34</v>
      </c>
      <c r="AF32" s="1" t="s">
        <v>54</v>
      </c>
      <c r="AK32" s="144" t="str">
        <f>S28</f>
        <v>STG</v>
      </c>
      <c r="AL32" s="144"/>
      <c r="AM32" s="144"/>
      <c r="AO32" s="14"/>
      <c r="AQ32" s="1" t="str">
        <f>$B$16</f>
        <v>BGW</v>
      </c>
      <c r="AR32" s="1">
        <v>12</v>
      </c>
      <c r="AU32" s="1" t="s">
        <v>36</v>
      </c>
      <c r="AV32" s="1">
        <v>1</v>
      </c>
    </row>
    <row r="33" spans="1:48" x14ac:dyDescent="0.2">
      <c r="A33" s="144" t="str">
        <f>$H$1</f>
        <v>M16-2</v>
      </c>
      <c r="B33" s="144"/>
      <c r="C33" s="144"/>
      <c r="D33" s="144">
        <v>111</v>
      </c>
      <c r="E33" s="144"/>
      <c r="F33" s="144" t="s">
        <v>44</v>
      </c>
      <c r="G33" s="144"/>
      <c r="H33" s="144"/>
      <c r="I33" s="145" t="s">
        <v>49</v>
      </c>
      <c r="J33" s="145"/>
      <c r="K33" s="145"/>
      <c r="L33" s="146">
        <v>3</v>
      </c>
      <c r="M33" s="146"/>
      <c r="N33" s="1" t="str">
        <f>N17</f>
        <v>WSV</v>
      </c>
      <c r="R33" s="15" t="s">
        <v>34</v>
      </c>
      <c r="S33" s="1" t="str">
        <f>N16</f>
        <v>ATSV</v>
      </c>
      <c r="W33" s="147"/>
      <c r="X33" s="147"/>
      <c r="Y33" s="15" t="s">
        <v>35</v>
      </c>
      <c r="Z33" s="143"/>
      <c r="AA33" s="143"/>
      <c r="AB33" s="1" t="s">
        <v>55</v>
      </c>
      <c r="AE33" s="15" t="s">
        <v>34</v>
      </c>
      <c r="AF33" s="1" t="s">
        <v>46</v>
      </c>
      <c r="AK33" s="144" t="str">
        <f>S30</f>
        <v>HSV</v>
      </c>
      <c r="AL33" s="144"/>
      <c r="AM33" s="144"/>
      <c r="AQ33" s="1" t="str">
        <f>$B$17</f>
        <v>NTSV2</v>
      </c>
      <c r="AR33" s="1">
        <v>19</v>
      </c>
      <c r="AU33" s="1" t="s">
        <v>45</v>
      </c>
      <c r="AV33" s="1">
        <v>2</v>
      </c>
    </row>
    <row r="34" spans="1:48" x14ac:dyDescent="0.2">
      <c r="AQ34" s="1" t="str">
        <f>$H$15</f>
        <v>HHT</v>
      </c>
      <c r="AR34" s="1">
        <v>6</v>
      </c>
      <c r="AU34" s="1" t="s">
        <v>56</v>
      </c>
      <c r="AV34" s="1">
        <v>3</v>
      </c>
    </row>
    <row r="35" spans="1:48" x14ac:dyDescent="0.2">
      <c r="A35" s="150" t="s">
        <v>22</v>
      </c>
      <c r="B35" s="150"/>
      <c r="C35" s="150"/>
      <c r="D35" s="151" t="s">
        <v>23</v>
      </c>
      <c r="E35" s="151"/>
      <c r="F35" s="152" t="s">
        <v>24</v>
      </c>
      <c r="G35" s="152"/>
      <c r="H35" s="152"/>
      <c r="I35" s="150" t="s">
        <v>25</v>
      </c>
      <c r="J35" s="150"/>
      <c r="K35" s="150"/>
      <c r="L35" s="150" t="s">
        <v>26</v>
      </c>
      <c r="M35" s="150"/>
      <c r="N35" s="150" t="s">
        <v>27</v>
      </c>
      <c r="O35" s="150"/>
      <c r="P35" s="150"/>
      <c r="Q35" s="150"/>
      <c r="R35" s="150"/>
      <c r="S35" s="150"/>
      <c r="T35" s="150"/>
      <c r="U35" s="13"/>
      <c r="V35" s="13"/>
      <c r="W35" s="150" t="s">
        <v>28</v>
      </c>
      <c r="X35" s="150"/>
      <c r="Y35" s="150"/>
      <c r="Z35" s="150"/>
      <c r="AA35" s="150"/>
      <c r="AB35" s="150" t="s">
        <v>29</v>
      </c>
      <c r="AC35" s="150"/>
      <c r="AD35" s="150"/>
      <c r="AE35" s="150"/>
      <c r="AF35" s="150"/>
      <c r="AG35" s="150"/>
      <c r="AH35" s="150"/>
      <c r="AI35" s="171" t="s">
        <v>30</v>
      </c>
      <c r="AJ35" s="150"/>
      <c r="AK35" s="150"/>
      <c r="AL35" s="150"/>
      <c r="AM35" s="150"/>
      <c r="AN35" s="150"/>
      <c r="AQ35" s="1" t="str">
        <f>$H$16</f>
        <v>BSV3</v>
      </c>
      <c r="AR35" s="1">
        <v>11</v>
      </c>
      <c r="AU35" s="1" t="s">
        <v>57</v>
      </c>
      <c r="AV35" s="1">
        <v>4</v>
      </c>
    </row>
    <row r="36" spans="1:48" x14ac:dyDescent="0.2">
      <c r="A36" s="144" t="str">
        <f>$H$1</f>
        <v>M16-2</v>
      </c>
      <c r="B36" s="144"/>
      <c r="C36" s="144"/>
      <c r="D36" s="148">
        <v>112</v>
      </c>
      <c r="E36" s="148"/>
      <c r="F36" s="144" t="s">
        <v>32</v>
      </c>
      <c r="G36" s="144"/>
      <c r="H36" s="144"/>
      <c r="I36" s="145" t="s">
        <v>58</v>
      </c>
      <c r="J36" s="145"/>
      <c r="K36" s="145"/>
      <c r="L36" s="146">
        <v>1</v>
      </c>
      <c r="M36" s="146"/>
      <c r="N36" s="1" t="str">
        <f>N12</f>
        <v>HAPI2</v>
      </c>
      <c r="R36" s="15" t="s">
        <v>34</v>
      </c>
      <c r="S36" s="1" t="str">
        <f>N10</f>
        <v>MTVL1</v>
      </c>
      <c r="W36" s="170"/>
      <c r="X36" s="170"/>
      <c r="Y36" s="15" t="s">
        <v>35</v>
      </c>
      <c r="Z36" s="143"/>
      <c r="AA36" s="143"/>
      <c r="AB36" s="1" t="s">
        <v>51</v>
      </c>
      <c r="AE36" s="15" t="s">
        <v>34</v>
      </c>
      <c r="AF36" s="1" t="s">
        <v>50</v>
      </c>
      <c r="AK36" s="144" t="str">
        <f>N31</f>
        <v>BGW</v>
      </c>
      <c r="AL36" s="144"/>
      <c r="AM36" s="144"/>
      <c r="AQ36" s="1" t="str">
        <f>$H$17</f>
        <v>BWB</v>
      </c>
      <c r="AR36" s="1">
        <v>18</v>
      </c>
      <c r="AU36" s="1" t="s">
        <v>19</v>
      </c>
    </row>
    <row r="37" spans="1:48" x14ac:dyDescent="0.2">
      <c r="A37" s="144" t="str">
        <f>$H$1</f>
        <v>M16-2</v>
      </c>
      <c r="B37" s="144"/>
      <c r="C37" s="144"/>
      <c r="D37" s="144">
        <v>113</v>
      </c>
      <c r="E37" s="144"/>
      <c r="F37" s="144" t="s">
        <v>38</v>
      </c>
      <c r="G37" s="144"/>
      <c r="H37" s="144"/>
      <c r="I37" s="145" t="s">
        <v>58</v>
      </c>
      <c r="J37" s="145"/>
      <c r="K37" s="145"/>
      <c r="L37" s="146">
        <v>2</v>
      </c>
      <c r="M37" s="146"/>
      <c r="N37" s="1" t="str">
        <f>T10</f>
        <v>HAHI</v>
      </c>
      <c r="R37" s="15" t="s">
        <v>34</v>
      </c>
      <c r="S37" s="1" t="str">
        <f>T11</f>
        <v>EMTV</v>
      </c>
      <c r="W37" s="147"/>
      <c r="X37" s="147"/>
      <c r="Y37" s="15" t="s">
        <v>35</v>
      </c>
      <c r="Z37" s="143"/>
      <c r="AA37" s="143"/>
      <c r="AB37" s="1" t="s">
        <v>54</v>
      </c>
      <c r="AE37" s="15" t="s">
        <v>34</v>
      </c>
      <c r="AF37" s="1" t="s">
        <v>53</v>
      </c>
      <c r="AK37" s="144" t="str">
        <f>N32</f>
        <v>BSV3</v>
      </c>
      <c r="AL37" s="144"/>
      <c r="AM37" s="144"/>
      <c r="AQ37" s="1" t="str">
        <f>$N$15</f>
        <v>AMTV</v>
      </c>
      <c r="AR37" s="1">
        <v>7</v>
      </c>
      <c r="AU37" s="1" t="s">
        <v>46</v>
      </c>
      <c r="AV37" s="1">
        <v>6</v>
      </c>
    </row>
    <row r="38" spans="1:48" x14ac:dyDescent="0.2">
      <c r="A38" s="144" t="str">
        <f t="shared" si="0"/>
        <v>M16-2</v>
      </c>
      <c r="B38" s="144"/>
      <c r="C38" s="144"/>
      <c r="D38" s="144">
        <v>114</v>
      </c>
      <c r="E38" s="144"/>
      <c r="F38" s="144" t="s">
        <v>59</v>
      </c>
      <c r="G38" s="144"/>
      <c r="H38" s="144"/>
      <c r="I38" s="145" t="s">
        <v>58</v>
      </c>
      <c r="J38" s="145"/>
      <c r="K38" s="145"/>
      <c r="L38" s="146">
        <v>3</v>
      </c>
      <c r="M38" s="146"/>
      <c r="N38" s="1" t="str">
        <f>T15</f>
        <v>OTT</v>
      </c>
      <c r="R38" s="15" t="s">
        <v>34</v>
      </c>
      <c r="S38" s="1" t="str">
        <f>T16</f>
        <v>RIST2</v>
      </c>
      <c r="W38" s="147"/>
      <c r="X38" s="147"/>
      <c r="Y38" s="15" t="s">
        <v>35</v>
      </c>
      <c r="Z38" s="143"/>
      <c r="AA38" s="143"/>
      <c r="AB38" s="1" t="s">
        <v>45</v>
      </c>
      <c r="AE38" s="15" t="s">
        <v>34</v>
      </c>
      <c r="AF38" s="1" t="s">
        <v>55</v>
      </c>
      <c r="AK38" s="144" t="str">
        <f>N33</f>
        <v>WSV</v>
      </c>
      <c r="AL38" s="144"/>
      <c r="AM38" s="144"/>
      <c r="AQ38" s="1" t="str">
        <f>$N$16</f>
        <v>ATSV</v>
      </c>
      <c r="AR38" s="1">
        <v>9</v>
      </c>
      <c r="AU38" s="1" t="s">
        <v>60</v>
      </c>
      <c r="AV38" s="1">
        <v>7</v>
      </c>
    </row>
    <row r="39" spans="1:48" x14ac:dyDescent="0.2">
      <c r="A39" s="144" t="str">
        <f>$H$1</f>
        <v>M16-2</v>
      </c>
      <c r="B39" s="144"/>
      <c r="C39" s="144"/>
      <c r="D39" s="144">
        <v>115</v>
      </c>
      <c r="E39" s="144"/>
      <c r="F39" s="144" t="s">
        <v>41</v>
      </c>
      <c r="G39" s="144"/>
      <c r="H39" s="144"/>
      <c r="I39" s="145" t="s">
        <v>61</v>
      </c>
      <c r="J39" s="145"/>
      <c r="K39" s="145"/>
      <c r="L39" s="146">
        <v>1</v>
      </c>
      <c r="M39" s="146"/>
      <c r="N39" s="1" t="str">
        <f>B15</f>
        <v>BCH2</v>
      </c>
      <c r="R39" s="15" t="s">
        <v>34</v>
      </c>
      <c r="S39" s="1" t="str">
        <f>B16</f>
        <v>BGW</v>
      </c>
      <c r="W39" s="147"/>
      <c r="X39" s="147"/>
      <c r="Y39" s="15" t="s">
        <v>35</v>
      </c>
      <c r="Z39" s="143"/>
      <c r="AA39" s="143"/>
      <c r="AB39" s="1" t="s">
        <v>50</v>
      </c>
      <c r="AE39" s="15" t="s">
        <v>34</v>
      </c>
      <c r="AF39" s="1" t="s">
        <v>54</v>
      </c>
      <c r="AK39" s="144" t="str">
        <f>N36</f>
        <v>HAPI2</v>
      </c>
      <c r="AL39" s="144"/>
      <c r="AM39" s="144"/>
      <c r="AQ39" s="1" t="str">
        <f>$N$17</f>
        <v>WSV</v>
      </c>
      <c r="AR39" s="1">
        <v>17</v>
      </c>
      <c r="AU39" s="1" t="s">
        <v>62</v>
      </c>
      <c r="AV39" s="1">
        <v>8</v>
      </c>
    </row>
    <row r="40" spans="1:48" x14ac:dyDescent="0.2">
      <c r="A40" s="144" t="str">
        <f>$H$1</f>
        <v>M16-2</v>
      </c>
      <c r="B40" s="144"/>
      <c r="C40" s="144"/>
      <c r="D40" s="144">
        <v>116</v>
      </c>
      <c r="E40" s="144"/>
      <c r="F40" s="144" t="s">
        <v>43</v>
      </c>
      <c r="G40" s="144"/>
      <c r="H40" s="144"/>
      <c r="I40" s="145" t="s">
        <v>61</v>
      </c>
      <c r="J40" s="145"/>
      <c r="K40" s="145"/>
      <c r="L40" s="146">
        <v>2</v>
      </c>
      <c r="M40" s="146"/>
      <c r="N40" s="1" t="str">
        <f>H15</f>
        <v>HHT</v>
      </c>
      <c r="R40" s="15" t="s">
        <v>34</v>
      </c>
      <c r="S40" s="1" t="str">
        <f>H16</f>
        <v>BSV3</v>
      </c>
      <c r="W40" s="147"/>
      <c r="X40" s="147"/>
      <c r="Y40" s="15" t="s">
        <v>35</v>
      </c>
      <c r="Z40" s="143"/>
      <c r="AA40" s="143"/>
      <c r="AB40" s="1" t="s">
        <v>51</v>
      </c>
      <c r="AE40" s="15" t="s">
        <v>34</v>
      </c>
      <c r="AF40" s="1" t="s">
        <v>53</v>
      </c>
      <c r="AK40" s="144" t="str">
        <f>S36</f>
        <v>MTVL1</v>
      </c>
      <c r="AL40" s="144"/>
      <c r="AM40" s="144"/>
      <c r="AQ40" s="1" t="str">
        <f>$T$15</f>
        <v>OTT</v>
      </c>
      <c r="AR40" s="1">
        <v>8</v>
      </c>
      <c r="AU40" s="1" t="s">
        <v>20</v>
      </c>
    </row>
    <row r="41" spans="1:48" x14ac:dyDescent="0.2">
      <c r="A41" s="144" t="str">
        <f>$H$1</f>
        <v>M16-2</v>
      </c>
      <c r="B41" s="144"/>
      <c r="C41" s="144"/>
      <c r="D41" s="144">
        <v>117</v>
      </c>
      <c r="E41" s="144"/>
      <c r="F41" s="144" t="s">
        <v>44</v>
      </c>
      <c r="G41" s="144"/>
      <c r="H41" s="144"/>
      <c r="I41" s="145" t="s">
        <v>61</v>
      </c>
      <c r="J41" s="145"/>
      <c r="K41" s="145"/>
      <c r="L41" s="146">
        <v>3</v>
      </c>
      <c r="M41" s="146"/>
      <c r="N41" s="1" t="str">
        <f>N16</f>
        <v>ATSV</v>
      </c>
      <c r="R41" s="15" t="s">
        <v>34</v>
      </c>
      <c r="S41" s="1" t="str">
        <f>N15</f>
        <v>AMTV</v>
      </c>
      <c r="W41" s="147"/>
      <c r="X41" s="147"/>
      <c r="Y41" s="15" t="s">
        <v>35</v>
      </c>
      <c r="Z41" s="143"/>
      <c r="AA41" s="143"/>
      <c r="AB41" s="1" t="s">
        <v>55</v>
      </c>
      <c r="AE41" s="15" t="s">
        <v>34</v>
      </c>
      <c r="AF41" s="1" t="s">
        <v>57</v>
      </c>
      <c r="AJ41" s="144" t="str">
        <f>S79</f>
        <v>Gew.114</v>
      </c>
      <c r="AK41" s="144"/>
      <c r="AL41" s="144"/>
      <c r="AM41" s="144"/>
      <c r="AN41" s="144"/>
      <c r="AQ41" s="1" t="str">
        <f>$T$16</f>
        <v>RIST2</v>
      </c>
      <c r="AR41" s="1">
        <v>9</v>
      </c>
      <c r="AU41" s="1" t="s">
        <v>53</v>
      </c>
      <c r="AV41" s="1">
        <v>10</v>
      </c>
    </row>
    <row r="42" spans="1:48" x14ac:dyDescent="0.2">
      <c r="AU42" s="1" t="s">
        <v>40</v>
      </c>
      <c r="AV42" s="1">
        <v>11</v>
      </c>
    </row>
    <row r="43" spans="1:48" x14ac:dyDescent="0.2">
      <c r="A43" s="165" t="str">
        <f>N9</f>
        <v>Gruppe J</v>
      </c>
      <c r="B43" s="165"/>
      <c r="C43" s="165"/>
      <c r="D43" s="165"/>
      <c r="E43" s="166" t="str">
        <f>B44</f>
        <v>MTVL1</v>
      </c>
      <c r="F43" s="166"/>
      <c r="G43" s="166"/>
      <c r="H43" s="166"/>
      <c r="I43" s="166" t="str">
        <f>B45</f>
        <v>ALTO</v>
      </c>
      <c r="J43" s="166"/>
      <c r="K43" s="166"/>
      <c r="L43" s="166"/>
      <c r="M43" s="166" t="str">
        <f>B46</f>
        <v>HAPI2</v>
      </c>
      <c r="N43" s="166"/>
      <c r="O43" s="166"/>
      <c r="P43" s="166"/>
      <c r="Q43" s="167" t="s">
        <v>63</v>
      </c>
      <c r="R43" s="167"/>
      <c r="S43" s="167"/>
      <c r="T43" s="167"/>
      <c r="U43" s="168" t="s">
        <v>64</v>
      </c>
      <c r="V43" s="168"/>
      <c r="W43" s="168"/>
      <c r="X43" s="168"/>
      <c r="Y43" s="169" t="s">
        <v>65</v>
      </c>
      <c r="Z43" s="169"/>
      <c r="AF43" s="17"/>
      <c r="AG43" s="17"/>
      <c r="AH43" s="17"/>
      <c r="AI43" s="17"/>
      <c r="AU43" s="1" t="s">
        <v>66</v>
      </c>
      <c r="AV43" s="1">
        <v>12</v>
      </c>
    </row>
    <row r="44" spans="1:48" x14ac:dyDescent="0.2">
      <c r="A44" s="18" t="s">
        <v>67</v>
      </c>
      <c r="B44" s="158" t="str">
        <f>N10</f>
        <v>MTVL1</v>
      </c>
      <c r="C44" s="158"/>
      <c r="D44" s="158"/>
      <c r="E44" s="160" t="s">
        <v>68</v>
      </c>
      <c r="F44" s="161"/>
      <c r="G44" s="162" t="s">
        <v>68</v>
      </c>
      <c r="H44" s="154"/>
      <c r="I44" s="163">
        <f>W21</f>
        <v>0</v>
      </c>
      <c r="J44" s="164"/>
      <c r="K44" s="154">
        <f>Z21</f>
        <v>0</v>
      </c>
      <c r="L44" s="155"/>
      <c r="M44" s="163">
        <f>Z36</f>
        <v>0</v>
      </c>
      <c r="N44" s="164"/>
      <c r="O44" s="154">
        <f>W36</f>
        <v>0</v>
      </c>
      <c r="P44" s="155"/>
      <c r="Q44" s="163">
        <f>+I44+M44</f>
        <v>0</v>
      </c>
      <c r="R44" s="164"/>
      <c r="S44" s="154">
        <f>+K44+O44</f>
        <v>0</v>
      </c>
      <c r="T44" s="155"/>
      <c r="U44" s="163">
        <f>IF(I44&gt;K44,2)+IF(M44&gt;O44,2)</f>
        <v>0</v>
      </c>
      <c r="V44" s="164"/>
      <c r="W44" s="154">
        <f>IF(I44&lt;K44,2)+IF(M44&lt;O44,2)</f>
        <v>0</v>
      </c>
      <c r="X44" s="155"/>
      <c r="Y44" s="156"/>
      <c r="Z44" s="157"/>
      <c r="AH44" s="19"/>
      <c r="AI44" s="19"/>
      <c r="AU44" s="1" t="s">
        <v>69</v>
      </c>
      <c r="AV44" s="1">
        <v>13</v>
      </c>
    </row>
    <row r="45" spans="1:48" x14ac:dyDescent="0.2">
      <c r="A45" s="18" t="s">
        <v>70</v>
      </c>
      <c r="B45" s="158" t="str">
        <f>N11</f>
        <v>ALTO</v>
      </c>
      <c r="C45" s="158"/>
      <c r="D45" s="158"/>
      <c r="E45" s="159" t="str">
        <f>CONCATENATE(I21,"-",L21)</f>
        <v>09:30-1</v>
      </c>
      <c r="F45" s="159"/>
      <c r="G45" s="159"/>
      <c r="H45" s="159"/>
      <c r="I45" s="160" t="s">
        <v>68</v>
      </c>
      <c r="J45" s="161"/>
      <c r="K45" s="162" t="s">
        <v>68</v>
      </c>
      <c r="L45" s="154"/>
      <c r="M45" s="163">
        <f>W29</f>
        <v>0</v>
      </c>
      <c r="N45" s="164"/>
      <c r="O45" s="154">
        <f>Z29</f>
        <v>0</v>
      </c>
      <c r="P45" s="155"/>
      <c r="Q45" s="163">
        <f>K44+M45</f>
        <v>0</v>
      </c>
      <c r="R45" s="164"/>
      <c r="S45" s="154">
        <f>I44+O45</f>
        <v>0</v>
      </c>
      <c r="T45" s="155"/>
      <c r="U45" s="163">
        <f>IF(K44&gt;I44,2)+IF(M45&gt;O45,2)</f>
        <v>0</v>
      </c>
      <c r="V45" s="164"/>
      <c r="W45" s="154">
        <f>IF(K44&lt;I44,2)+IF(M45&lt;O45,2)</f>
        <v>0</v>
      </c>
      <c r="X45" s="155"/>
      <c r="Y45" s="156"/>
      <c r="Z45" s="157"/>
      <c r="AH45" s="19"/>
      <c r="AI45" s="19"/>
      <c r="AU45" s="1" t="s">
        <v>54</v>
      </c>
      <c r="AV45" s="1">
        <v>14</v>
      </c>
    </row>
    <row r="46" spans="1:48" x14ac:dyDescent="0.2">
      <c r="A46" s="18" t="s">
        <v>71</v>
      </c>
      <c r="B46" s="158" t="str">
        <f>N12</f>
        <v>HAPI2</v>
      </c>
      <c r="C46" s="158"/>
      <c r="D46" s="158"/>
      <c r="E46" s="159" t="str">
        <f>CONCATENATE(I36,"-",L36)</f>
        <v>12:50-1</v>
      </c>
      <c r="F46" s="159"/>
      <c r="G46" s="159"/>
      <c r="H46" s="159"/>
      <c r="I46" s="159" t="str">
        <f>CONCATENATE(I29,"-",L29)</f>
        <v>11:10-2</v>
      </c>
      <c r="J46" s="159"/>
      <c r="K46" s="159"/>
      <c r="L46" s="159"/>
      <c r="M46" s="160" t="s">
        <v>68</v>
      </c>
      <c r="N46" s="161"/>
      <c r="O46" s="162" t="s">
        <v>68</v>
      </c>
      <c r="P46" s="154"/>
      <c r="Q46" s="163">
        <f>O44+O45</f>
        <v>0</v>
      </c>
      <c r="R46" s="164"/>
      <c r="S46" s="154">
        <f>M44+M45</f>
        <v>0</v>
      </c>
      <c r="T46" s="155"/>
      <c r="U46" s="163">
        <f>IF(O44&gt;M44,2)+IF(M45&lt;O45,2)</f>
        <v>0</v>
      </c>
      <c r="V46" s="164"/>
      <c r="W46" s="154">
        <f>IF(O44&lt;M44,2)+IF(M45&gt;O45,2)</f>
        <v>0</v>
      </c>
      <c r="X46" s="155"/>
      <c r="Y46" s="156"/>
      <c r="Z46" s="157"/>
      <c r="AH46" s="19"/>
      <c r="AI46" s="19"/>
      <c r="AU46" s="1" t="s">
        <v>50</v>
      </c>
      <c r="AV46" s="1">
        <v>15</v>
      </c>
    </row>
    <row r="47" spans="1:48" x14ac:dyDescent="0.2">
      <c r="AU47" s="1" t="s">
        <v>51</v>
      </c>
      <c r="AV47" s="1">
        <v>16</v>
      </c>
    </row>
    <row r="48" spans="1:48" x14ac:dyDescent="0.2">
      <c r="A48" s="165" t="str">
        <f>T9</f>
        <v>Gruppe K</v>
      </c>
      <c r="B48" s="165"/>
      <c r="C48" s="165"/>
      <c r="D48" s="165"/>
      <c r="E48" s="166" t="str">
        <f>B49</f>
        <v>HAHI</v>
      </c>
      <c r="F48" s="166"/>
      <c r="G48" s="166"/>
      <c r="H48" s="166"/>
      <c r="I48" s="166" t="str">
        <f>B50</f>
        <v>EMTV</v>
      </c>
      <c r="J48" s="166"/>
      <c r="K48" s="166"/>
      <c r="L48" s="166"/>
      <c r="M48" s="166" t="str">
        <f>B51</f>
        <v>HSV</v>
      </c>
      <c r="N48" s="166"/>
      <c r="O48" s="166"/>
      <c r="P48" s="166"/>
      <c r="Q48" s="167" t="s">
        <v>63</v>
      </c>
      <c r="R48" s="167"/>
      <c r="S48" s="167"/>
      <c r="T48" s="167"/>
      <c r="U48" s="168" t="s">
        <v>64</v>
      </c>
      <c r="V48" s="168"/>
      <c r="W48" s="168"/>
      <c r="X48" s="168"/>
      <c r="Y48" s="169" t="s">
        <v>65</v>
      </c>
      <c r="Z48" s="169"/>
      <c r="AF48" s="17"/>
      <c r="AH48" s="17"/>
      <c r="AI48" s="17"/>
      <c r="AU48" s="1" t="s">
        <v>72</v>
      </c>
      <c r="AV48" s="1">
        <v>17</v>
      </c>
    </row>
    <row r="49" spans="1:50" x14ac:dyDescent="0.2">
      <c r="A49" s="18" t="s">
        <v>73</v>
      </c>
      <c r="B49" s="158" t="str">
        <f>T10</f>
        <v>HAHI</v>
      </c>
      <c r="C49" s="158"/>
      <c r="D49" s="158"/>
      <c r="E49" s="160" t="s">
        <v>68</v>
      </c>
      <c r="F49" s="161"/>
      <c r="G49" s="162" t="s">
        <v>68</v>
      </c>
      <c r="H49" s="154"/>
      <c r="I49" s="163">
        <f>W37</f>
        <v>0</v>
      </c>
      <c r="J49" s="164"/>
      <c r="K49" s="154">
        <f>Z37</f>
        <v>0</v>
      </c>
      <c r="L49" s="155"/>
      <c r="M49" s="163">
        <f>Z22</f>
        <v>0</v>
      </c>
      <c r="N49" s="164"/>
      <c r="O49" s="154">
        <f>W22</f>
        <v>0</v>
      </c>
      <c r="P49" s="155"/>
      <c r="Q49" s="163">
        <f>+I49+M49</f>
        <v>0</v>
      </c>
      <c r="R49" s="164"/>
      <c r="S49" s="154">
        <f>+K49+O49</f>
        <v>0</v>
      </c>
      <c r="T49" s="155"/>
      <c r="U49" s="163">
        <f>IF(I49&gt;K49,2)+IF(M49&gt;O49,2)</f>
        <v>0</v>
      </c>
      <c r="V49" s="164"/>
      <c r="W49" s="154">
        <f>IF(I49&lt;K49,2)+IF(M49&lt;O49,2)</f>
        <v>0</v>
      </c>
      <c r="X49" s="155"/>
      <c r="Y49" s="156"/>
      <c r="Z49" s="157"/>
      <c r="AH49" s="19"/>
      <c r="AI49" s="19"/>
      <c r="AU49" s="1" t="s">
        <v>74</v>
      </c>
      <c r="AV49" s="1">
        <v>18</v>
      </c>
    </row>
    <row r="50" spans="1:50" x14ac:dyDescent="0.2">
      <c r="A50" s="18" t="s">
        <v>75</v>
      </c>
      <c r="B50" s="158" t="str">
        <f>T11</f>
        <v>EMTV</v>
      </c>
      <c r="C50" s="158"/>
      <c r="D50" s="158"/>
      <c r="E50" s="159" t="str">
        <f>CONCATENATE(I37,"-",L37)</f>
        <v>12:50-2</v>
      </c>
      <c r="F50" s="159"/>
      <c r="G50" s="159"/>
      <c r="H50" s="159"/>
      <c r="I50" s="160" t="s">
        <v>68</v>
      </c>
      <c r="J50" s="161"/>
      <c r="K50" s="162" t="s">
        <v>68</v>
      </c>
      <c r="L50" s="154"/>
      <c r="M50" s="163">
        <f>W30</f>
        <v>0</v>
      </c>
      <c r="N50" s="164"/>
      <c r="O50" s="154">
        <f>Z30</f>
        <v>0</v>
      </c>
      <c r="P50" s="155"/>
      <c r="Q50" s="163">
        <f>K49+M50</f>
        <v>0</v>
      </c>
      <c r="R50" s="164"/>
      <c r="S50" s="154">
        <f>I49+O50</f>
        <v>0</v>
      </c>
      <c r="T50" s="155"/>
      <c r="U50" s="163">
        <f>IF(K49&gt;I49,2)+IF(M50&gt;O50,2)</f>
        <v>0</v>
      </c>
      <c r="V50" s="164"/>
      <c r="W50" s="154">
        <f>IF(K49&lt;I49,2)+IF(M50&lt;O50,2)</f>
        <v>0</v>
      </c>
      <c r="X50" s="155"/>
      <c r="Y50" s="156"/>
      <c r="Z50" s="157"/>
      <c r="AH50" s="19"/>
      <c r="AI50" s="19"/>
      <c r="AU50" s="1" t="s">
        <v>76</v>
      </c>
      <c r="AV50" s="1">
        <v>19</v>
      </c>
    </row>
    <row r="51" spans="1:50" x14ac:dyDescent="0.2">
      <c r="A51" s="18" t="s">
        <v>47</v>
      </c>
      <c r="B51" s="158" t="str">
        <f>T12</f>
        <v>HSV</v>
      </c>
      <c r="C51" s="158"/>
      <c r="D51" s="158"/>
      <c r="E51" s="159" t="str">
        <f>CONCATENATE(I22,"-",L22)</f>
        <v>09:30-2</v>
      </c>
      <c r="F51" s="159"/>
      <c r="G51" s="159"/>
      <c r="H51" s="159"/>
      <c r="I51" s="159" t="str">
        <f>CONCATENATE(I30,"-",L30)</f>
        <v>11:10-3</v>
      </c>
      <c r="J51" s="159"/>
      <c r="K51" s="159"/>
      <c r="L51" s="159"/>
      <c r="M51" s="160" t="s">
        <v>68</v>
      </c>
      <c r="N51" s="161"/>
      <c r="O51" s="162" t="s">
        <v>68</v>
      </c>
      <c r="P51" s="154"/>
      <c r="Q51" s="163">
        <f>O49+O50</f>
        <v>0</v>
      </c>
      <c r="R51" s="164"/>
      <c r="S51" s="154">
        <f>M49+M50</f>
        <v>0</v>
      </c>
      <c r="T51" s="155"/>
      <c r="U51" s="163">
        <f>IF(O49&gt;M49,2)+IF(M50&lt;O50,2)</f>
        <v>0</v>
      </c>
      <c r="V51" s="164"/>
      <c r="W51" s="154">
        <f>IF(O49&lt;M49,2)+IF(M50&gt;O50,2)</f>
        <v>0</v>
      </c>
      <c r="X51" s="155"/>
      <c r="Y51" s="156"/>
      <c r="Z51" s="157"/>
      <c r="AG51" s="20"/>
      <c r="AI51" s="19"/>
      <c r="AO51" s="21"/>
      <c r="AP51" s="21"/>
      <c r="AU51" s="1" t="s">
        <v>77</v>
      </c>
      <c r="AV51" s="1">
        <v>20</v>
      </c>
      <c r="AX51" s="17"/>
    </row>
    <row r="52" spans="1:50" x14ac:dyDescent="0.2">
      <c r="AU52" s="1" t="s">
        <v>55</v>
      </c>
      <c r="AV52" s="1">
        <v>21</v>
      </c>
    </row>
    <row r="53" spans="1:50" x14ac:dyDescent="0.2">
      <c r="A53" s="165" t="str">
        <f>B14</f>
        <v>Gruppe L</v>
      </c>
      <c r="B53" s="165"/>
      <c r="C53" s="165"/>
      <c r="D53" s="165"/>
      <c r="E53" s="166" t="str">
        <f>B54</f>
        <v>BCH2</v>
      </c>
      <c r="F53" s="166"/>
      <c r="G53" s="166"/>
      <c r="H53" s="166"/>
      <c r="I53" s="166" t="str">
        <f>B55</f>
        <v>BGW</v>
      </c>
      <c r="J53" s="166"/>
      <c r="K53" s="166"/>
      <c r="L53" s="166"/>
      <c r="M53" s="166" t="str">
        <f>B56</f>
        <v>NTSV2</v>
      </c>
      <c r="N53" s="166"/>
      <c r="O53" s="166"/>
      <c r="P53" s="166"/>
      <c r="Q53" s="167" t="s">
        <v>63</v>
      </c>
      <c r="R53" s="167"/>
      <c r="S53" s="167"/>
      <c r="T53" s="167"/>
      <c r="U53" s="168" t="s">
        <v>64</v>
      </c>
      <c r="V53" s="168"/>
      <c r="W53" s="168"/>
      <c r="X53" s="168"/>
      <c r="Y53" s="169" t="s">
        <v>65</v>
      </c>
      <c r="Z53" s="169"/>
      <c r="AG53" s="17"/>
      <c r="AI53" s="17"/>
      <c r="AO53" s="21"/>
      <c r="AP53" s="21"/>
      <c r="AX53" s="17"/>
    </row>
    <row r="54" spans="1:50" x14ac:dyDescent="0.2">
      <c r="A54" s="18" t="s">
        <v>32</v>
      </c>
      <c r="B54" s="158" t="str">
        <f>B15</f>
        <v>BCH2</v>
      </c>
      <c r="C54" s="158"/>
      <c r="D54" s="158"/>
      <c r="E54" s="160" t="s">
        <v>68</v>
      </c>
      <c r="F54" s="161"/>
      <c r="G54" s="162" t="s">
        <v>68</v>
      </c>
      <c r="H54" s="154"/>
      <c r="I54" s="163">
        <f>W39</f>
        <v>0</v>
      </c>
      <c r="J54" s="164"/>
      <c r="K54" s="154">
        <f>Z39</f>
        <v>0</v>
      </c>
      <c r="L54" s="155"/>
      <c r="M54" s="163">
        <f>Z23</f>
        <v>0</v>
      </c>
      <c r="N54" s="164"/>
      <c r="O54" s="154">
        <f>W23</f>
        <v>0</v>
      </c>
      <c r="P54" s="155"/>
      <c r="Q54" s="163">
        <f>+I54+M54</f>
        <v>0</v>
      </c>
      <c r="R54" s="164"/>
      <c r="S54" s="154">
        <f>+K54+O54</f>
        <v>0</v>
      </c>
      <c r="T54" s="155"/>
      <c r="U54" s="163">
        <f>IF(I54&gt;K54,2)+IF(M54&gt;O54,2)</f>
        <v>0</v>
      </c>
      <c r="V54" s="164"/>
      <c r="W54" s="154">
        <f>IF(I54&lt;K54,2)+IF(M54&lt;O54,2)</f>
        <v>0</v>
      </c>
      <c r="X54" s="155"/>
      <c r="Y54" s="156"/>
      <c r="Z54" s="157"/>
      <c r="AI54" s="19"/>
      <c r="AO54" s="21"/>
      <c r="AP54" s="21"/>
      <c r="AQ54" s="17"/>
      <c r="AR54" s="17"/>
      <c r="AS54" s="17"/>
      <c r="AT54" s="22"/>
      <c r="AW54" s="17"/>
      <c r="AX54" s="17"/>
    </row>
    <row r="55" spans="1:50" x14ac:dyDescent="0.2">
      <c r="A55" s="18" t="s">
        <v>38</v>
      </c>
      <c r="B55" s="158" t="str">
        <f>B16</f>
        <v>BGW</v>
      </c>
      <c r="C55" s="158"/>
      <c r="D55" s="158"/>
      <c r="E55" s="159" t="str">
        <f>CONCATENATE(I39,"-",L39)</f>
        <v>13:40-1</v>
      </c>
      <c r="F55" s="159"/>
      <c r="G55" s="159"/>
      <c r="H55" s="159"/>
      <c r="I55" s="160" t="s">
        <v>68</v>
      </c>
      <c r="J55" s="161"/>
      <c r="K55" s="162" t="s">
        <v>68</v>
      </c>
      <c r="L55" s="154"/>
      <c r="M55" s="163">
        <f>W31</f>
        <v>0</v>
      </c>
      <c r="N55" s="164"/>
      <c r="O55" s="154">
        <f>Z31</f>
        <v>0</v>
      </c>
      <c r="P55" s="155"/>
      <c r="Q55" s="163">
        <f>K54+M55</f>
        <v>0</v>
      </c>
      <c r="R55" s="164"/>
      <c r="S55" s="154">
        <f>I54+O55</f>
        <v>0</v>
      </c>
      <c r="T55" s="155"/>
      <c r="U55" s="163">
        <f>IF(K54&gt;I54,2)+IF(M55&gt;O55,2)</f>
        <v>0</v>
      </c>
      <c r="V55" s="164"/>
      <c r="W55" s="154">
        <f>IF(K54&lt;I54,2)+IF(M55&lt;O55,2)</f>
        <v>0</v>
      </c>
      <c r="X55" s="155"/>
      <c r="Y55" s="156"/>
      <c r="Z55" s="157"/>
      <c r="AH55" s="19"/>
      <c r="AI55" s="19"/>
    </row>
    <row r="56" spans="1:50" x14ac:dyDescent="0.2">
      <c r="A56" s="18" t="s">
        <v>41</v>
      </c>
      <c r="B56" s="158" t="str">
        <f>B17</f>
        <v>NTSV2</v>
      </c>
      <c r="C56" s="158"/>
      <c r="D56" s="158"/>
      <c r="E56" s="159" t="str">
        <f>CONCATENATE(I23,"-",L23)</f>
        <v>10:20-1</v>
      </c>
      <c r="F56" s="159"/>
      <c r="G56" s="159"/>
      <c r="H56" s="159"/>
      <c r="I56" s="159" t="str">
        <f>CONCATENATE(I31,"-",L31)</f>
        <v>12:00-1</v>
      </c>
      <c r="J56" s="159"/>
      <c r="K56" s="159"/>
      <c r="L56" s="159"/>
      <c r="M56" s="160" t="s">
        <v>68</v>
      </c>
      <c r="N56" s="161"/>
      <c r="O56" s="162" t="s">
        <v>68</v>
      </c>
      <c r="P56" s="154"/>
      <c r="Q56" s="163">
        <f>O54+O55</f>
        <v>0</v>
      </c>
      <c r="R56" s="164"/>
      <c r="S56" s="154">
        <f>M54+M55</f>
        <v>0</v>
      </c>
      <c r="T56" s="155"/>
      <c r="U56" s="163">
        <f>IF(O54&gt;M54,2)+IF(M55&lt;O55,2)</f>
        <v>0</v>
      </c>
      <c r="V56" s="164"/>
      <c r="W56" s="154">
        <f>IF(O54&lt;M54,2)+IF(M55&gt;O55,2)</f>
        <v>0</v>
      </c>
      <c r="X56" s="155"/>
      <c r="Y56" s="156"/>
      <c r="Z56" s="157"/>
      <c r="AE56" s="23"/>
      <c r="AF56" s="20"/>
      <c r="AG56" s="20"/>
      <c r="AH56" s="19"/>
      <c r="AI56" s="19"/>
    </row>
    <row r="58" spans="1:50" x14ac:dyDescent="0.2">
      <c r="A58" s="165" t="str">
        <f>H14</f>
        <v>Gruppe M</v>
      </c>
      <c r="B58" s="165"/>
      <c r="C58" s="165"/>
      <c r="D58" s="165"/>
      <c r="E58" s="166" t="str">
        <f>B59</f>
        <v>HHT</v>
      </c>
      <c r="F58" s="166"/>
      <c r="G58" s="166"/>
      <c r="H58" s="166"/>
      <c r="I58" s="166" t="str">
        <f>B60</f>
        <v>BSV3</v>
      </c>
      <c r="J58" s="166"/>
      <c r="K58" s="166"/>
      <c r="L58" s="166"/>
      <c r="M58" s="166" t="str">
        <f>B61</f>
        <v>BWB</v>
      </c>
      <c r="N58" s="166"/>
      <c r="O58" s="166"/>
      <c r="P58" s="166"/>
      <c r="Q58" s="167" t="s">
        <v>63</v>
      </c>
      <c r="R58" s="167"/>
      <c r="S58" s="167"/>
      <c r="T58" s="167"/>
      <c r="U58" s="168" t="s">
        <v>64</v>
      </c>
      <c r="V58" s="168"/>
      <c r="W58" s="168"/>
      <c r="X58" s="168"/>
      <c r="Y58" s="169" t="s">
        <v>65</v>
      </c>
      <c r="Z58" s="169"/>
      <c r="AF58" s="17"/>
      <c r="AG58" s="17"/>
      <c r="AH58" s="17"/>
      <c r="AI58" s="17"/>
      <c r="AN58" s="12" t="str">
        <f>AN18</f>
        <v>Version 1: Stand 28.05.2025</v>
      </c>
    </row>
    <row r="59" spans="1:50" x14ac:dyDescent="0.2">
      <c r="A59" s="18" t="s">
        <v>44</v>
      </c>
      <c r="B59" s="158" t="str">
        <f>H15</f>
        <v>HHT</v>
      </c>
      <c r="C59" s="158"/>
      <c r="D59" s="158"/>
      <c r="E59" s="160" t="s">
        <v>68</v>
      </c>
      <c r="F59" s="161"/>
      <c r="G59" s="162" t="s">
        <v>68</v>
      </c>
      <c r="H59" s="154"/>
      <c r="I59" s="163">
        <f>W40</f>
        <v>0</v>
      </c>
      <c r="J59" s="164"/>
      <c r="K59" s="154">
        <f>Z40</f>
        <v>0</v>
      </c>
      <c r="L59" s="155"/>
      <c r="M59" s="163">
        <f>Z24</f>
        <v>0</v>
      </c>
      <c r="N59" s="164"/>
      <c r="O59" s="154">
        <f>W24</f>
        <v>0</v>
      </c>
      <c r="P59" s="155"/>
      <c r="Q59" s="163">
        <f>+I59+M59</f>
        <v>0</v>
      </c>
      <c r="R59" s="164"/>
      <c r="S59" s="154">
        <f>+K59+O59</f>
        <v>0</v>
      </c>
      <c r="T59" s="155"/>
      <c r="U59" s="163">
        <f>IF(I59&gt;K59,2)+IF(M59&gt;O59,2)</f>
        <v>0</v>
      </c>
      <c r="V59" s="164"/>
      <c r="W59" s="154">
        <f>IF(I59&lt;K59,2)+IF(M59&lt;O59,2)</f>
        <v>0</v>
      </c>
      <c r="X59" s="155"/>
      <c r="Y59" s="156"/>
      <c r="Z59" s="157"/>
      <c r="AH59" s="19"/>
      <c r="AI59" s="19"/>
    </row>
    <row r="60" spans="1:50" x14ac:dyDescent="0.2">
      <c r="A60" s="18" t="s">
        <v>59</v>
      </c>
      <c r="B60" s="158" t="str">
        <f>H16</f>
        <v>BSV3</v>
      </c>
      <c r="C60" s="158"/>
      <c r="D60" s="158"/>
      <c r="E60" s="159" t="str">
        <f>CONCATENATE(I40,"-",L40)</f>
        <v>13:40-2</v>
      </c>
      <c r="F60" s="159"/>
      <c r="G60" s="159"/>
      <c r="H60" s="159"/>
      <c r="I60" s="160" t="s">
        <v>68</v>
      </c>
      <c r="J60" s="161"/>
      <c r="K60" s="162" t="s">
        <v>68</v>
      </c>
      <c r="L60" s="154"/>
      <c r="M60" s="163">
        <f>W32</f>
        <v>0</v>
      </c>
      <c r="N60" s="164"/>
      <c r="O60" s="154">
        <f>Z32</f>
        <v>0</v>
      </c>
      <c r="P60" s="155"/>
      <c r="Q60" s="163">
        <f>K59+M60</f>
        <v>0</v>
      </c>
      <c r="R60" s="164"/>
      <c r="S60" s="154">
        <f>I59+O60</f>
        <v>0</v>
      </c>
      <c r="T60" s="155"/>
      <c r="U60" s="163">
        <f>IF(K59&gt;I59,2)+IF(M60&gt;O60,2)</f>
        <v>0</v>
      </c>
      <c r="V60" s="164"/>
      <c r="W60" s="154">
        <f>IF(K59&lt;I59,2)+IF(M60&lt;O60,2)</f>
        <v>0</v>
      </c>
      <c r="X60" s="155"/>
      <c r="Y60" s="156"/>
      <c r="Z60" s="157"/>
      <c r="AH60" s="19"/>
      <c r="AI60" s="19"/>
    </row>
    <row r="61" spans="1:50" x14ac:dyDescent="0.2">
      <c r="A61" s="18" t="s">
        <v>78</v>
      </c>
      <c r="B61" s="158" t="str">
        <f>H17</f>
        <v>BWB</v>
      </c>
      <c r="C61" s="158"/>
      <c r="D61" s="158"/>
      <c r="E61" s="159" t="str">
        <f>CONCATENATE(I24,"-",L24)</f>
        <v>10:20-2</v>
      </c>
      <c r="F61" s="159"/>
      <c r="G61" s="159"/>
      <c r="H61" s="159"/>
      <c r="I61" s="159" t="str">
        <f>CONCATENATE(I32,"-",L32)</f>
        <v>12:00-2</v>
      </c>
      <c r="J61" s="159"/>
      <c r="K61" s="159"/>
      <c r="L61" s="159"/>
      <c r="M61" s="160" t="s">
        <v>68</v>
      </c>
      <c r="N61" s="161"/>
      <c r="O61" s="162" t="s">
        <v>68</v>
      </c>
      <c r="P61" s="154"/>
      <c r="Q61" s="163">
        <f>O59+O60</f>
        <v>0</v>
      </c>
      <c r="R61" s="164"/>
      <c r="S61" s="154">
        <f>M59+M60</f>
        <v>0</v>
      </c>
      <c r="T61" s="155"/>
      <c r="U61" s="163">
        <f>IF(O59&gt;M59,2)+IF(M60&lt;O60,2)</f>
        <v>0</v>
      </c>
      <c r="V61" s="164"/>
      <c r="W61" s="154">
        <f>IF(O59&lt;M59,2)+IF(M60&gt;O60,2)</f>
        <v>0</v>
      </c>
      <c r="X61" s="155"/>
      <c r="Y61" s="156"/>
      <c r="Z61" s="157"/>
      <c r="AG61" s="20"/>
      <c r="AH61" s="19"/>
      <c r="AI61" s="19"/>
    </row>
    <row r="62" spans="1:50" x14ac:dyDescent="0.2">
      <c r="A62" s="17"/>
      <c r="B62" s="22"/>
      <c r="C62" s="22"/>
      <c r="D62" s="22"/>
      <c r="E62" s="24"/>
      <c r="F62" s="24"/>
      <c r="G62" s="24"/>
      <c r="H62" s="24"/>
      <c r="I62" s="24"/>
      <c r="J62" s="24"/>
      <c r="K62" s="24"/>
      <c r="L62" s="24"/>
      <c r="M62" s="25"/>
      <c r="N62" s="25"/>
      <c r="O62" s="26"/>
      <c r="P62" s="26"/>
      <c r="Q62" s="27"/>
      <c r="R62" s="27"/>
      <c r="S62" s="26"/>
      <c r="T62" s="26"/>
      <c r="U62" s="27"/>
      <c r="V62" s="27"/>
      <c r="W62" s="26"/>
      <c r="X62" s="26"/>
      <c r="Y62" s="26"/>
      <c r="Z62" s="26"/>
      <c r="AA62" s="26"/>
    </row>
    <row r="63" spans="1:50" x14ac:dyDescent="0.2">
      <c r="A63" s="165" t="str">
        <f>N14</f>
        <v>Gruppe N</v>
      </c>
      <c r="B63" s="165"/>
      <c r="C63" s="165"/>
      <c r="D63" s="165"/>
      <c r="E63" s="166" t="str">
        <f>B64</f>
        <v>AMTV</v>
      </c>
      <c r="F63" s="166"/>
      <c r="G63" s="166"/>
      <c r="H63" s="166"/>
      <c r="I63" s="166" t="str">
        <f>B65</f>
        <v>ATSV</v>
      </c>
      <c r="J63" s="166"/>
      <c r="K63" s="166"/>
      <c r="L63" s="166"/>
      <c r="M63" s="166" t="str">
        <f>B66</f>
        <v>WSV</v>
      </c>
      <c r="N63" s="166"/>
      <c r="O63" s="166"/>
      <c r="P63" s="166"/>
      <c r="Q63" s="167" t="s">
        <v>63</v>
      </c>
      <c r="R63" s="167"/>
      <c r="S63" s="167"/>
      <c r="T63" s="167"/>
      <c r="U63" s="168" t="s">
        <v>64</v>
      </c>
      <c r="V63" s="168"/>
      <c r="W63" s="168"/>
      <c r="X63" s="168"/>
      <c r="Y63" s="169" t="s">
        <v>65</v>
      </c>
      <c r="Z63" s="169"/>
    </row>
    <row r="64" spans="1:50" x14ac:dyDescent="0.2">
      <c r="A64" s="18" t="s">
        <v>67</v>
      </c>
      <c r="B64" s="158" t="str">
        <f>N15</f>
        <v>AMTV</v>
      </c>
      <c r="C64" s="158"/>
      <c r="D64" s="158"/>
      <c r="E64" s="160" t="s">
        <v>68</v>
      </c>
      <c r="F64" s="161"/>
      <c r="G64" s="162" t="s">
        <v>68</v>
      </c>
      <c r="H64" s="154"/>
      <c r="I64" s="163">
        <f>Z41</f>
        <v>0</v>
      </c>
      <c r="J64" s="164"/>
      <c r="K64" s="154">
        <f>W41</f>
        <v>0</v>
      </c>
      <c r="L64" s="155"/>
      <c r="M64" s="163">
        <f>W25</f>
        <v>0</v>
      </c>
      <c r="N64" s="164"/>
      <c r="O64" s="154">
        <f>Z25</f>
        <v>0</v>
      </c>
      <c r="P64" s="155"/>
      <c r="Q64" s="163">
        <f>+I64+M64</f>
        <v>0</v>
      </c>
      <c r="R64" s="164"/>
      <c r="S64" s="154">
        <f>+K64+O64</f>
        <v>0</v>
      </c>
      <c r="T64" s="155"/>
      <c r="U64" s="163">
        <f>IF(I64&gt;K64,2)+IF(M64&gt;O64,2)</f>
        <v>0</v>
      </c>
      <c r="V64" s="164"/>
      <c r="W64" s="154">
        <f>IF(I64&lt;K64,2)+IF(M64&lt;O64,2)</f>
        <v>0</v>
      </c>
      <c r="X64" s="155"/>
      <c r="Y64" s="156"/>
      <c r="Z64" s="157"/>
    </row>
    <row r="65" spans="1:40" x14ac:dyDescent="0.2">
      <c r="A65" s="18" t="s">
        <v>70</v>
      </c>
      <c r="B65" s="158" t="str">
        <f>N16</f>
        <v>ATSV</v>
      </c>
      <c r="C65" s="158"/>
      <c r="D65" s="158"/>
      <c r="E65" s="159" t="str">
        <f>CONCATENATE(I41,"-",L41)</f>
        <v>13:40-3</v>
      </c>
      <c r="F65" s="159"/>
      <c r="G65" s="159"/>
      <c r="H65" s="159"/>
      <c r="I65" s="160" t="s">
        <v>68</v>
      </c>
      <c r="J65" s="161"/>
      <c r="K65" s="162" t="s">
        <v>68</v>
      </c>
      <c r="L65" s="154"/>
      <c r="M65" s="163">
        <f>Z33</f>
        <v>0</v>
      </c>
      <c r="N65" s="164"/>
      <c r="O65" s="154">
        <f>W33</f>
        <v>0</v>
      </c>
      <c r="P65" s="155"/>
      <c r="Q65" s="163">
        <f>K64+M65</f>
        <v>0</v>
      </c>
      <c r="R65" s="164"/>
      <c r="S65" s="154">
        <f>I64+O65</f>
        <v>0</v>
      </c>
      <c r="T65" s="155"/>
      <c r="U65" s="163">
        <f>IF(K64&gt;I64,2)+IF(M65&gt;O65,2)</f>
        <v>0</v>
      </c>
      <c r="V65" s="164"/>
      <c r="W65" s="154">
        <f>IF(K64&lt;I64,2)+IF(M65&lt;O65,2)</f>
        <v>0</v>
      </c>
      <c r="X65" s="155"/>
      <c r="Y65" s="156"/>
      <c r="Z65" s="157"/>
      <c r="AH65" s="19"/>
    </row>
    <row r="66" spans="1:40" x14ac:dyDescent="0.2">
      <c r="A66" s="18" t="s">
        <v>71</v>
      </c>
      <c r="B66" s="158" t="str">
        <f>N17</f>
        <v>WSV</v>
      </c>
      <c r="C66" s="158"/>
      <c r="D66" s="158"/>
      <c r="E66" s="159" t="str">
        <f>CONCATENATE(I25,"-",L25)</f>
        <v>10:20-3</v>
      </c>
      <c r="F66" s="159"/>
      <c r="G66" s="159"/>
      <c r="H66" s="159"/>
      <c r="I66" s="159" t="str">
        <f>CONCATENATE(I33,"-",L33)</f>
        <v>12:00-3</v>
      </c>
      <c r="J66" s="159"/>
      <c r="K66" s="159"/>
      <c r="L66" s="159"/>
      <c r="M66" s="160" t="s">
        <v>68</v>
      </c>
      <c r="N66" s="161"/>
      <c r="O66" s="162" t="s">
        <v>68</v>
      </c>
      <c r="P66" s="154"/>
      <c r="Q66" s="163">
        <f>O64+O65</f>
        <v>0</v>
      </c>
      <c r="R66" s="164"/>
      <c r="S66" s="154">
        <f>M64+M65</f>
        <v>0</v>
      </c>
      <c r="T66" s="155"/>
      <c r="U66" s="163">
        <f>IF(O64&gt;M64,2)+IF(M65&lt;O65,2)</f>
        <v>0</v>
      </c>
      <c r="V66" s="164"/>
      <c r="W66" s="154">
        <f>IF(O64&lt;M64,2)+IF(M65&gt;O65,2)</f>
        <v>0</v>
      </c>
      <c r="X66" s="155"/>
      <c r="Y66" s="156"/>
      <c r="Z66" s="157"/>
    </row>
    <row r="67" spans="1:40" x14ac:dyDescent="0.2">
      <c r="A67" s="17"/>
      <c r="B67" s="22"/>
      <c r="C67" s="22"/>
      <c r="D67" s="22"/>
      <c r="E67" s="24"/>
      <c r="F67" s="24"/>
      <c r="G67" s="24"/>
      <c r="H67" s="24"/>
      <c r="I67" s="24"/>
      <c r="J67" s="24"/>
      <c r="K67" s="24"/>
      <c r="L67" s="24"/>
      <c r="M67" s="25"/>
      <c r="N67" s="25"/>
      <c r="O67" s="26"/>
      <c r="P67" s="26"/>
      <c r="Q67" s="27"/>
      <c r="R67" s="27"/>
      <c r="S67" s="26"/>
      <c r="T67" s="26"/>
      <c r="U67" s="27"/>
      <c r="V67" s="27"/>
      <c r="W67" s="26"/>
      <c r="X67" s="26"/>
      <c r="AF67" s="27"/>
      <c r="AG67" s="27"/>
      <c r="AH67" s="26"/>
      <c r="AI67" s="26"/>
    </row>
    <row r="68" spans="1:40" x14ac:dyDescent="0.2">
      <c r="A68" s="17"/>
      <c r="B68" s="22"/>
      <c r="C68" s="22"/>
      <c r="D68" s="22"/>
      <c r="E68" s="24"/>
      <c r="F68" s="24"/>
      <c r="G68" s="24"/>
      <c r="H68" s="24"/>
      <c r="I68" s="24"/>
      <c r="J68" s="24"/>
      <c r="K68" s="24"/>
      <c r="L68" s="24"/>
      <c r="M68" s="25"/>
      <c r="N68" s="25"/>
      <c r="O68" s="26"/>
      <c r="P68" s="26"/>
      <c r="Q68" s="27"/>
      <c r="R68" s="27"/>
      <c r="S68" s="26"/>
      <c r="T68" s="26"/>
      <c r="U68" s="27"/>
      <c r="V68" s="27"/>
      <c r="W68" s="26"/>
      <c r="X68" s="26"/>
      <c r="AF68" s="27"/>
      <c r="AG68" s="27"/>
      <c r="AH68" s="26"/>
      <c r="AI68" s="26"/>
    </row>
    <row r="69" spans="1:40" x14ac:dyDescent="0.2">
      <c r="A69" s="150" t="s">
        <v>22</v>
      </c>
      <c r="B69" s="150"/>
      <c r="C69" s="150"/>
      <c r="D69" s="151" t="s">
        <v>23</v>
      </c>
      <c r="E69" s="151"/>
      <c r="F69" s="150"/>
      <c r="G69" s="150"/>
      <c r="H69" s="150"/>
      <c r="I69" s="150" t="s">
        <v>25</v>
      </c>
      <c r="J69" s="150"/>
      <c r="K69" s="150"/>
      <c r="L69" s="150" t="s">
        <v>26</v>
      </c>
      <c r="M69" s="150"/>
      <c r="N69" s="150" t="s">
        <v>27</v>
      </c>
      <c r="O69" s="150"/>
      <c r="P69" s="150"/>
      <c r="Q69" s="150"/>
      <c r="R69" s="150"/>
      <c r="S69" s="150"/>
      <c r="T69" s="150"/>
      <c r="U69" s="14"/>
      <c r="V69" s="13"/>
      <c r="W69" s="150" t="s">
        <v>28</v>
      </c>
      <c r="X69" s="150"/>
      <c r="Y69" s="150"/>
      <c r="Z69" s="150"/>
      <c r="AA69" s="150"/>
      <c r="AB69" s="150" t="s">
        <v>29</v>
      </c>
      <c r="AC69" s="150"/>
      <c r="AD69" s="150"/>
      <c r="AE69" s="150"/>
      <c r="AF69" s="150"/>
      <c r="AG69" s="150"/>
      <c r="AH69" s="150"/>
      <c r="AI69" s="14"/>
      <c r="AJ69" s="150" t="s">
        <v>30</v>
      </c>
      <c r="AK69" s="150"/>
      <c r="AL69" s="150"/>
      <c r="AM69" s="150"/>
      <c r="AN69" s="150"/>
    </row>
    <row r="70" spans="1:40" x14ac:dyDescent="0.2">
      <c r="A70" s="144" t="str">
        <f t="shared" si="0"/>
        <v>M16-2</v>
      </c>
      <c r="B70" s="144"/>
      <c r="C70" s="144"/>
      <c r="D70" s="144">
        <v>118</v>
      </c>
      <c r="E70" s="144"/>
      <c r="F70" s="144" t="s">
        <v>79</v>
      </c>
      <c r="G70" s="144"/>
      <c r="H70" s="144"/>
      <c r="I70" s="145" t="s">
        <v>80</v>
      </c>
      <c r="J70" s="145"/>
      <c r="K70" s="145"/>
      <c r="L70" s="146">
        <v>1</v>
      </c>
      <c r="M70" s="146"/>
      <c r="N70" s="1" t="str">
        <f>H10</f>
        <v>TURA</v>
      </c>
      <c r="R70" s="15" t="s">
        <v>34</v>
      </c>
      <c r="S70" s="1" t="str">
        <f>H11</f>
        <v>MTVL2</v>
      </c>
      <c r="W70" s="147"/>
      <c r="X70" s="147"/>
      <c r="Y70" s="15" t="s">
        <v>35</v>
      </c>
      <c r="Z70" s="143"/>
      <c r="AA70" s="143"/>
      <c r="AB70" s="1" t="s">
        <v>60</v>
      </c>
      <c r="AE70" s="15" t="s">
        <v>34</v>
      </c>
      <c r="AF70" s="1" t="s">
        <v>66</v>
      </c>
      <c r="AK70" s="144" t="str">
        <f>N73</f>
        <v>J2</v>
      </c>
      <c r="AL70" s="144"/>
      <c r="AM70" s="144"/>
    </row>
    <row r="71" spans="1:40" x14ac:dyDescent="0.2">
      <c r="A71" s="144" t="str">
        <f t="shared" si="0"/>
        <v>M16-2</v>
      </c>
      <c r="B71" s="144"/>
      <c r="C71" s="144"/>
      <c r="D71" s="144">
        <v>119</v>
      </c>
      <c r="E71" s="144"/>
      <c r="F71" s="144" t="s">
        <v>81</v>
      </c>
      <c r="G71" s="144"/>
      <c r="H71" s="144"/>
      <c r="I71" s="145" t="s">
        <v>80</v>
      </c>
      <c r="J71" s="145"/>
      <c r="K71" s="145"/>
      <c r="L71" s="146">
        <v>2</v>
      </c>
      <c r="M71" s="146"/>
      <c r="N71" s="1" t="str">
        <f>IF(W28&gt;Z28,N28,IF(Z28&gt;W28,S28,CONCATENATE("Gew.",D28)))</f>
        <v>Gew.106</v>
      </c>
      <c r="R71" s="15" t="s">
        <v>34</v>
      </c>
      <c r="S71" s="1" t="str">
        <f>IF(W38&lt;Z38,N38,IF(Z38&lt;W38,S38,CONCATENATE("Verl.",D38)))</f>
        <v>Verl.114</v>
      </c>
      <c r="W71" s="147"/>
      <c r="X71" s="147"/>
      <c r="Y71" s="15" t="s">
        <v>35</v>
      </c>
      <c r="Z71" s="143"/>
      <c r="AA71" s="143"/>
      <c r="AB71" s="1" t="s">
        <v>69</v>
      </c>
      <c r="AE71" s="15" t="s">
        <v>34</v>
      </c>
      <c r="AF71" s="1" t="s">
        <v>20</v>
      </c>
      <c r="AK71" s="144" t="str">
        <f>N74</f>
        <v>K1</v>
      </c>
      <c r="AL71" s="144"/>
      <c r="AM71" s="144"/>
    </row>
    <row r="72" spans="1:40" x14ac:dyDescent="0.2">
      <c r="A72" s="144" t="str">
        <f t="shared" si="0"/>
        <v>M16-2</v>
      </c>
      <c r="B72" s="144"/>
      <c r="C72" s="144"/>
      <c r="D72" s="144">
        <v>120</v>
      </c>
      <c r="E72" s="144"/>
      <c r="F72" s="144" t="s">
        <v>81</v>
      </c>
      <c r="G72" s="144"/>
      <c r="H72" s="144"/>
      <c r="I72" s="145" t="s">
        <v>80</v>
      </c>
      <c r="J72" s="145"/>
      <c r="K72" s="145"/>
      <c r="L72" s="146">
        <v>3</v>
      </c>
      <c r="M72" s="146"/>
      <c r="N72" s="1" t="str">
        <f>IF(Y49=2,B49,IF(Y50=2,B50,IF(Y51=2,B51,"K2")))</f>
        <v>K2</v>
      </c>
      <c r="R72" s="15" t="s">
        <v>34</v>
      </c>
      <c r="S72" s="1" t="str">
        <f>IF(Y54=1,B54,IF(Y55=1,B55,IF(Y56=1,B56,"L1")))</f>
        <v>L1</v>
      </c>
      <c r="W72" s="147"/>
      <c r="X72" s="147"/>
      <c r="Y72" s="15" t="s">
        <v>35</v>
      </c>
      <c r="Z72" s="143"/>
      <c r="AA72" s="143"/>
      <c r="AB72" s="1" t="s">
        <v>62</v>
      </c>
      <c r="AE72" s="15" t="s">
        <v>34</v>
      </c>
      <c r="AF72" s="1" t="s">
        <v>55</v>
      </c>
      <c r="AK72" s="144" t="str">
        <f>N75</f>
        <v>J1</v>
      </c>
      <c r="AL72" s="144"/>
      <c r="AM72" s="144"/>
    </row>
    <row r="73" spans="1:40" x14ac:dyDescent="0.2">
      <c r="A73" s="144" t="str">
        <f t="shared" si="0"/>
        <v>M16-2</v>
      </c>
      <c r="B73" s="144"/>
      <c r="C73" s="144"/>
      <c r="D73" s="144">
        <v>121</v>
      </c>
      <c r="E73" s="144"/>
      <c r="F73" s="144" t="s">
        <v>81</v>
      </c>
      <c r="G73" s="144"/>
      <c r="H73" s="144"/>
      <c r="I73" s="145" t="s">
        <v>82</v>
      </c>
      <c r="J73" s="145"/>
      <c r="K73" s="145"/>
      <c r="L73" s="146">
        <v>1</v>
      </c>
      <c r="M73" s="146"/>
      <c r="N73" s="1" t="str">
        <f>IF(Y44=2,B44,IF(Y45=2,B45,IF(Y46=2,B46,"J2")))</f>
        <v>J2</v>
      </c>
      <c r="R73" s="15" t="s">
        <v>34</v>
      </c>
      <c r="S73" s="1" t="str">
        <f>IF(Y59=1,B59,IF(Y60=1,B60,IF(Y61=1,B61,"M1")))</f>
        <v>M1</v>
      </c>
      <c r="W73" s="147"/>
      <c r="X73" s="147"/>
      <c r="Y73" s="15" t="s">
        <v>35</v>
      </c>
      <c r="Z73" s="143"/>
      <c r="AA73" s="143"/>
      <c r="AB73" s="1" t="s">
        <v>66</v>
      </c>
      <c r="AE73" s="15" t="s">
        <v>34</v>
      </c>
      <c r="AF73" s="1" t="s">
        <v>69</v>
      </c>
      <c r="AJ73" s="149" t="str">
        <f>S78</f>
        <v>N2</v>
      </c>
      <c r="AK73" s="149"/>
      <c r="AL73" s="149"/>
      <c r="AM73" s="149"/>
      <c r="AN73" s="149"/>
    </row>
    <row r="74" spans="1:40" x14ac:dyDescent="0.2">
      <c r="A74" s="144" t="str">
        <f t="shared" si="0"/>
        <v>M16-2</v>
      </c>
      <c r="B74" s="144"/>
      <c r="C74" s="144"/>
      <c r="D74" s="144">
        <v>122</v>
      </c>
      <c r="E74" s="144"/>
      <c r="F74" s="144" t="s">
        <v>81</v>
      </c>
      <c r="G74" s="144"/>
      <c r="H74" s="144"/>
      <c r="I74" s="145" t="s">
        <v>82</v>
      </c>
      <c r="J74" s="145"/>
      <c r="K74" s="145"/>
      <c r="L74" s="146">
        <v>2</v>
      </c>
      <c r="M74" s="146"/>
      <c r="N74" s="1" t="str">
        <f>IF(Y49=1,B49,IF(Y50=1,B50,IF(Y51=1,B51,"K1")))</f>
        <v>K1</v>
      </c>
      <c r="R74" s="15" t="s">
        <v>34</v>
      </c>
      <c r="S74" s="1" t="str">
        <f>IF(Y54=2,B54,IF(Y55=2,B55,IF(Y56=2,B56,"L2")))</f>
        <v>L2</v>
      </c>
      <c r="W74" s="147"/>
      <c r="X74" s="147"/>
      <c r="Y74" s="15" t="s">
        <v>35</v>
      </c>
      <c r="Z74" s="143"/>
      <c r="AA74" s="143"/>
      <c r="AB74" s="1" t="s">
        <v>20</v>
      </c>
      <c r="AE74" s="15" t="s">
        <v>34</v>
      </c>
      <c r="AF74" s="1" t="s">
        <v>60</v>
      </c>
      <c r="AJ74" s="149" t="str">
        <f>N79</f>
        <v>Verl.106</v>
      </c>
      <c r="AK74" s="149"/>
      <c r="AL74" s="149"/>
      <c r="AM74" s="149"/>
      <c r="AN74" s="149"/>
    </row>
    <row r="75" spans="1:40" x14ac:dyDescent="0.2">
      <c r="A75" s="144" t="str">
        <f t="shared" si="0"/>
        <v>M16-2</v>
      </c>
      <c r="B75" s="144"/>
      <c r="C75" s="144"/>
      <c r="D75" s="144">
        <v>123</v>
      </c>
      <c r="E75" s="144"/>
      <c r="F75" s="144" t="s">
        <v>81</v>
      </c>
      <c r="G75" s="144"/>
      <c r="H75" s="144"/>
      <c r="I75" s="145" t="s">
        <v>82</v>
      </c>
      <c r="J75" s="145"/>
      <c r="K75" s="145"/>
      <c r="L75" s="146">
        <v>3</v>
      </c>
      <c r="M75" s="146"/>
      <c r="N75" s="1" t="str">
        <f>IF(Y44=1,B44,IF(Y45=1,B45,IF(Y46=1,B46,"J1")))</f>
        <v>J1</v>
      </c>
      <c r="R75" s="15" t="s">
        <v>34</v>
      </c>
      <c r="S75" s="1" t="str">
        <f>IF(Y59=2,B59,IF(Y60=2,B60,IF(Y61=2,B61,"M2")))</f>
        <v>M2</v>
      </c>
      <c r="W75" s="147"/>
      <c r="X75" s="147"/>
      <c r="Y75" s="15" t="s">
        <v>35</v>
      </c>
      <c r="Z75" s="143"/>
      <c r="AA75" s="143"/>
      <c r="AB75" s="1" t="s">
        <v>57</v>
      </c>
      <c r="AE75" s="15" t="s">
        <v>34</v>
      </c>
      <c r="AF75" s="1" t="s">
        <v>62</v>
      </c>
      <c r="AJ75" s="149" t="str">
        <f>S80</f>
        <v>N1</v>
      </c>
      <c r="AK75" s="149"/>
      <c r="AL75" s="149"/>
      <c r="AM75" s="149"/>
      <c r="AN75" s="149"/>
    </row>
    <row r="77" spans="1:40" x14ac:dyDescent="0.2">
      <c r="A77" s="150" t="s">
        <v>22</v>
      </c>
      <c r="B77" s="150"/>
      <c r="C77" s="150"/>
      <c r="D77" s="151" t="s">
        <v>23</v>
      </c>
      <c r="E77" s="151"/>
      <c r="F77" s="152" t="s">
        <v>24</v>
      </c>
      <c r="G77" s="152"/>
      <c r="H77" s="152"/>
      <c r="I77" s="150" t="s">
        <v>25</v>
      </c>
      <c r="J77" s="150"/>
      <c r="K77" s="150"/>
      <c r="L77" s="150" t="s">
        <v>26</v>
      </c>
      <c r="M77" s="150"/>
      <c r="N77" s="150" t="s">
        <v>27</v>
      </c>
      <c r="O77" s="150"/>
      <c r="P77" s="150"/>
      <c r="Q77" s="150"/>
      <c r="R77" s="150"/>
      <c r="S77" s="150"/>
      <c r="T77" s="150"/>
      <c r="U77" s="13"/>
      <c r="V77" s="13"/>
      <c r="W77" s="150" t="s">
        <v>28</v>
      </c>
      <c r="X77" s="150"/>
      <c r="Y77" s="150"/>
      <c r="Z77" s="150"/>
      <c r="AA77" s="150"/>
      <c r="AB77" s="150" t="s">
        <v>29</v>
      </c>
      <c r="AC77" s="150"/>
      <c r="AD77" s="150"/>
      <c r="AE77" s="150"/>
      <c r="AF77" s="150"/>
      <c r="AG77" s="150"/>
      <c r="AH77" s="150"/>
      <c r="AI77" s="13"/>
      <c r="AJ77" s="150" t="s">
        <v>30</v>
      </c>
      <c r="AK77" s="150"/>
      <c r="AL77" s="150"/>
      <c r="AM77" s="150"/>
      <c r="AN77" s="150"/>
    </row>
    <row r="78" spans="1:40" x14ac:dyDescent="0.2">
      <c r="A78" s="144" t="str">
        <f t="shared" si="0"/>
        <v>M16-2</v>
      </c>
      <c r="B78" s="144"/>
      <c r="C78" s="144"/>
      <c r="D78" s="144">
        <v>124</v>
      </c>
      <c r="E78" s="144"/>
      <c r="F78" s="144" t="s">
        <v>81</v>
      </c>
      <c r="G78" s="144"/>
      <c r="H78" s="144"/>
      <c r="I78" s="145" t="s">
        <v>83</v>
      </c>
      <c r="J78" s="145"/>
      <c r="K78" s="145"/>
      <c r="L78" s="146">
        <v>1</v>
      </c>
      <c r="M78" s="146"/>
      <c r="N78" s="1" t="str">
        <f>IF(W70&gt;Z70,N70,IF(Z70&gt;W70,S70,CONCATENATE("Gew.",D70)))</f>
        <v>Gew.118</v>
      </c>
      <c r="R78" s="15" t="s">
        <v>34</v>
      </c>
      <c r="S78" s="1" t="str">
        <f>IF(Y64=2,B64,IF(Y65=2,B65,IF(Y66=2,B66,"N2")))</f>
        <v>N2</v>
      </c>
      <c r="W78" s="147"/>
      <c r="X78" s="147"/>
      <c r="Y78" s="15" t="s">
        <v>35</v>
      </c>
      <c r="Z78" s="143"/>
      <c r="AA78" s="143"/>
      <c r="AB78" s="1" t="s">
        <v>60</v>
      </c>
      <c r="AE78" s="15" t="s">
        <v>34</v>
      </c>
      <c r="AF78" s="1" t="s">
        <v>69</v>
      </c>
      <c r="AJ78" s="149" t="str">
        <f>N73</f>
        <v>J2</v>
      </c>
      <c r="AK78" s="149"/>
      <c r="AL78" s="149"/>
      <c r="AM78" s="149"/>
      <c r="AN78" s="149"/>
    </row>
    <row r="79" spans="1:40" x14ac:dyDescent="0.2">
      <c r="A79" s="144" t="str">
        <f t="shared" si="0"/>
        <v>M16-2</v>
      </c>
      <c r="B79" s="144"/>
      <c r="C79" s="144"/>
      <c r="D79" s="144">
        <v>125</v>
      </c>
      <c r="E79" s="144"/>
      <c r="F79" s="144" t="s">
        <v>81</v>
      </c>
      <c r="G79" s="144"/>
      <c r="H79" s="144"/>
      <c r="I79" s="145" t="s">
        <v>83</v>
      </c>
      <c r="J79" s="145"/>
      <c r="K79" s="145"/>
      <c r="L79" s="146">
        <v>2</v>
      </c>
      <c r="M79" s="146"/>
      <c r="N79" s="1" t="str">
        <f>IF(W28&lt;Z28,N28,IF(Z28&lt;W28,S28,CONCATENATE("Verl.",D28)))</f>
        <v>Verl.106</v>
      </c>
      <c r="R79" s="15" t="s">
        <v>34</v>
      </c>
      <c r="S79" s="1" t="str">
        <f>IF(W38&gt;Z38,N38,IF(Z38&gt;W38,S38,CONCATENATE("Gew.",D38)))</f>
        <v>Gew.114</v>
      </c>
      <c r="W79" s="147"/>
      <c r="X79" s="147"/>
      <c r="Y79" s="15" t="s">
        <v>35</v>
      </c>
      <c r="Z79" s="143"/>
      <c r="AA79" s="143"/>
      <c r="AB79" s="1" t="s">
        <v>66</v>
      </c>
      <c r="AE79" s="15" t="s">
        <v>34</v>
      </c>
      <c r="AF79" s="1" t="s">
        <v>20</v>
      </c>
      <c r="AJ79" s="149" t="str">
        <f>N74</f>
        <v>K1</v>
      </c>
      <c r="AK79" s="149"/>
      <c r="AL79" s="149"/>
      <c r="AM79" s="149"/>
      <c r="AN79" s="149"/>
    </row>
    <row r="80" spans="1:40" x14ac:dyDescent="0.2">
      <c r="A80" s="144" t="str">
        <f t="shared" si="0"/>
        <v>M16-2</v>
      </c>
      <c r="B80" s="144"/>
      <c r="C80" s="144"/>
      <c r="D80" s="144">
        <v>126</v>
      </c>
      <c r="E80" s="144"/>
      <c r="F80" s="144" t="s">
        <v>81</v>
      </c>
      <c r="G80" s="144"/>
      <c r="H80" s="144"/>
      <c r="I80" s="145" t="s">
        <v>83</v>
      </c>
      <c r="J80" s="145"/>
      <c r="K80" s="145"/>
      <c r="L80" s="146">
        <v>3</v>
      </c>
      <c r="M80" s="146"/>
      <c r="N80" s="1" t="str">
        <f>IF(W70&lt;Z70,N70,IF(Z70&lt;W70,S70,CONCATENATE("Verl.",D70)))</f>
        <v>Verl.118</v>
      </c>
      <c r="R80" s="15" t="s">
        <v>34</v>
      </c>
      <c r="S80" s="1" t="str">
        <f>IF(Y64=1,B64,IF(Y65=1,B65,IF(Y66=1,B66,"N1")))</f>
        <v>N1</v>
      </c>
      <c r="W80" s="147"/>
      <c r="X80" s="147"/>
      <c r="Y80" s="15" t="s">
        <v>35</v>
      </c>
      <c r="Z80" s="143"/>
      <c r="AA80" s="143"/>
      <c r="AB80" s="1" t="s">
        <v>62</v>
      </c>
      <c r="AE80" s="15" t="s">
        <v>34</v>
      </c>
      <c r="AF80" s="1" t="s">
        <v>57</v>
      </c>
      <c r="AJ80" s="149" t="str">
        <f>N75</f>
        <v>J1</v>
      </c>
      <c r="AK80" s="149"/>
      <c r="AL80" s="149"/>
      <c r="AM80" s="149"/>
      <c r="AN80" s="149"/>
    </row>
    <row r="82" spans="1:48" x14ac:dyDescent="0.2">
      <c r="A82" s="150" t="s">
        <v>22</v>
      </c>
      <c r="B82" s="150"/>
      <c r="C82" s="150"/>
      <c r="D82" s="151" t="s">
        <v>23</v>
      </c>
      <c r="E82" s="151"/>
      <c r="F82" s="152" t="s">
        <v>24</v>
      </c>
      <c r="G82" s="152"/>
      <c r="H82" s="152"/>
      <c r="I82" s="150" t="s">
        <v>25</v>
      </c>
      <c r="J82" s="150"/>
      <c r="K82" s="150"/>
      <c r="L82" s="150" t="s">
        <v>26</v>
      </c>
      <c r="M82" s="150"/>
      <c r="N82" s="150" t="s">
        <v>27</v>
      </c>
      <c r="O82" s="150"/>
      <c r="P82" s="150"/>
      <c r="Q82" s="150"/>
      <c r="R82" s="150"/>
      <c r="S82" s="150"/>
      <c r="T82" s="150"/>
      <c r="U82" s="13"/>
      <c r="V82" s="13"/>
      <c r="W82" s="150" t="s">
        <v>28</v>
      </c>
      <c r="X82" s="150"/>
      <c r="Y82" s="150"/>
      <c r="Z82" s="150"/>
      <c r="AA82" s="150"/>
      <c r="AB82" s="150" t="s">
        <v>29</v>
      </c>
      <c r="AC82" s="150"/>
      <c r="AD82" s="150"/>
      <c r="AE82" s="150"/>
      <c r="AF82" s="150"/>
      <c r="AG82" s="150"/>
      <c r="AH82" s="150"/>
      <c r="AI82" s="13"/>
      <c r="AJ82" s="150" t="s">
        <v>30</v>
      </c>
      <c r="AK82" s="150"/>
      <c r="AL82" s="150"/>
      <c r="AM82" s="150"/>
      <c r="AN82" s="150"/>
    </row>
    <row r="83" spans="1:48" x14ac:dyDescent="0.2">
      <c r="A83" s="144" t="str">
        <f t="shared" si="0"/>
        <v>M16-2</v>
      </c>
      <c r="B83" s="144"/>
      <c r="C83" s="144"/>
      <c r="D83" s="144">
        <v>127</v>
      </c>
      <c r="E83" s="144"/>
      <c r="F83" s="144" t="s">
        <v>84</v>
      </c>
      <c r="G83" s="144"/>
      <c r="H83" s="144"/>
      <c r="I83" s="145" t="s">
        <v>85</v>
      </c>
      <c r="J83" s="145"/>
      <c r="K83" s="145"/>
      <c r="L83" s="146">
        <v>1</v>
      </c>
      <c r="M83" s="146"/>
      <c r="N83" s="1" t="str">
        <f>IF(W71&gt;Z71,N71,IF(Z71&gt;W71,S71,CONCATENATE("Gew.",D71)))</f>
        <v>Gew.119</v>
      </c>
      <c r="R83" s="15" t="s">
        <v>34</v>
      </c>
      <c r="S83" s="1" t="str">
        <f>IF(W72&gt;Z72,N72,IF(Z72&gt;W72,S72,CONCATENATE("Gew.",D72)))</f>
        <v>Gew.120</v>
      </c>
      <c r="W83" s="147"/>
      <c r="X83" s="147"/>
      <c r="Y83" s="15" t="s">
        <v>35</v>
      </c>
      <c r="Z83" s="143"/>
      <c r="AA83" s="143"/>
      <c r="AB83" s="1" t="s">
        <v>72</v>
      </c>
      <c r="AE83" s="15" t="s">
        <v>34</v>
      </c>
      <c r="AF83" s="1" t="s">
        <v>74</v>
      </c>
      <c r="AJ83" s="153" t="str">
        <f>IF(W78&lt;Z78,N78,IF(Z78&lt;W78,S78,CONCATENATE("Verl.",D78)))</f>
        <v>Verl.124</v>
      </c>
      <c r="AK83" s="153"/>
      <c r="AL83" s="153"/>
      <c r="AM83" s="153"/>
      <c r="AN83" s="153"/>
    </row>
    <row r="84" spans="1:48" x14ac:dyDescent="0.2">
      <c r="A84" s="144" t="str">
        <f t="shared" si="0"/>
        <v>M16-2</v>
      </c>
      <c r="B84" s="144"/>
      <c r="C84" s="144"/>
      <c r="D84" s="144">
        <v>128</v>
      </c>
      <c r="E84" s="144"/>
      <c r="F84" s="144" t="s">
        <v>84</v>
      </c>
      <c r="G84" s="144"/>
      <c r="H84" s="144"/>
      <c r="I84" s="145" t="s">
        <v>85</v>
      </c>
      <c r="J84" s="145"/>
      <c r="K84" s="145"/>
      <c r="L84" s="146">
        <v>2</v>
      </c>
      <c r="M84" s="146"/>
      <c r="N84" s="1" t="str">
        <f>IF(W78&gt;Z78,N78,IF(Z78&gt;W78,S78,CONCATENATE("Gew.",D78)))</f>
        <v>Gew.124</v>
      </c>
      <c r="R84" s="15" t="s">
        <v>34</v>
      </c>
      <c r="S84" s="1" t="str">
        <f>IF(W73&gt;Z73,N73,IF(Z73&gt;W73,S73,CONCATENATE("Gew.",D73)))</f>
        <v>Gew.121</v>
      </c>
      <c r="W84" s="147"/>
      <c r="X84" s="147"/>
      <c r="Y84" s="15" t="s">
        <v>35</v>
      </c>
      <c r="Z84" s="143"/>
      <c r="AA84" s="143"/>
      <c r="AB84" s="1" t="s">
        <v>76</v>
      </c>
      <c r="AE84" s="15" t="s">
        <v>34</v>
      </c>
      <c r="AF84" s="1" t="s">
        <v>77</v>
      </c>
      <c r="AJ84" s="149" t="str">
        <f>IF(W79&lt;Z79,N79,IF(Z79&lt;W79,S79,CONCATENATE("Verl.",D79)))</f>
        <v>Verl.125</v>
      </c>
      <c r="AK84" s="149"/>
      <c r="AL84" s="149"/>
      <c r="AM84" s="149"/>
      <c r="AN84" s="149"/>
    </row>
    <row r="85" spans="1:48" x14ac:dyDescent="0.2">
      <c r="A85" s="144" t="str">
        <f t="shared" si="0"/>
        <v>M16-2</v>
      </c>
      <c r="B85" s="144"/>
      <c r="C85" s="144"/>
      <c r="D85" s="144">
        <v>129</v>
      </c>
      <c r="E85" s="144"/>
      <c r="F85" s="144" t="s">
        <v>84</v>
      </c>
      <c r="G85" s="144"/>
      <c r="H85" s="144"/>
      <c r="I85" s="145" t="s">
        <v>86</v>
      </c>
      <c r="J85" s="145"/>
      <c r="K85" s="145"/>
      <c r="L85" s="146">
        <v>1</v>
      </c>
      <c r="M85" s="146"/>
      <c r="N85" s="1" t="str">
        <f>IF(W79&gt;Z79,N79,IF(Z79&gt;W79,S79,CONCATENATE("Gew.",D79)))</f>
        <v>Gew.125</v>
      </c>
      <c r="R85" s="15" t="s">
        <v>34</v>
      </c>
      <c r="S85" s="1" t="str">
        <f>IF(W74&gt;Z74,N74,IF(Z74&gt;W74,S74,CONCATENATE("Gew.",D74)))</f>
        <v>Gew.122</v>
      </c>
      <c r="W85" s="147"/>
      <c r="X85" s="147"/>
      <c r="Y85" s="15" t="s">
        <v>35</v>
      </c>
      <c r="Z85" s="143"/>
      <c r="AA85" s="143"/>
      <c r="AB85" s="1" t="s">
        <v>74</v>
      </c>
      <c r="AE85" s="15" t="s">
        <v>34</v>
      </c>
      <c r="AF85" s="1" t="s">
        <v>76</v>
      </c>
      <c r="AJ85" s="149" t="str">
        <f>IF(W83&lt;Z83,N83,IF(Z83&lt;W83,S83,CONCATENATE("Verl.",D83)))</f>
        <v>Verl.127</v>
      </c>
      <c r="AK85" s="149"/>
      <c r="AL85" s="149"/>
      <c r="AM85" s="149"/>
      <c r="AN85" s="149"/>
    </row>
    <row r="86" spans="1:48" x14ac:dyDescent="0.2">
      <c r="A86" s="144" t="str">
        <f t="shared" si="0"/>
        <v>M16-2</v>
      </c>
      <c r="B86" s="144"/>
      <c r="C86" s="144"/>
      <c r="D86" s="144">
        <v>130</v>
      </c>
      <c r="E86" s="144"/>
      <c r="F86" s="144" t="s">
        <v>84</v>
      </c>
      <c r="G86" s="144"/>
      <c r="H86" s="144"/>
      <c r="I86" s="145" t="s">
        <v>86</v>
      </c>
      <c r="J86" s="145"/>
      <c r="K86" s="145"/>
      <c r="L86" s="146">
        <v>2</v>
      </c>
      <c r="M86" s="146"/>
      <c r="N86" s="1" t="str">
        <f>IF(W80&gt;Z80,N80,IF(Z80&gt;W80,S80,CONCATENATE("Gew.",D80)))</f>
        <v>Gew.126</v>
      </c>
      <c r="R86" s="15" t="s">
        <v>34</v>
      </c>
      <c r="S86" s="1" t="str">
        <f>IF(W75&gt;Z75,N75,IF(Z75&gt;W75,S75,CONCATENATE("Gew.",D75)))</f>
        <v>Gew.123</v>
      </c>
      <c r="W86" s="147"/>
      <c r="X86" s="147"/>
      <c r="Y86" s="15" t="s">
        <v>35</v>
      </c>
      <c r="Z86" s="143"/>
      <c r="AA86" s="143"/>
      <c r="AB86" s="1" t="s">
        <v>77</v>
      </c>
      <c r="AE86" s="15" t="s">
        <v>34</v>
      </c>
      <c r="AF86" s="1" t="s">
        <v>72</v>
      </c>
      <c r="AJ86" s="149" t="str">
        <f>IF(W84&lt;Z84,N84,IF(Z84&lt;W84,S84,CONCATENATE("Verl.",D84)))</f>
        <v>Verl.128</v>
      </c>
      <c r="AK86" s="149"/>
      <c r="AL86" s="149"/>
      <c r="AM86" s="149"/>
      <c r="AN86" s="149"/>
    </row>
    <row r="88" spans="1:48" x14ac:dyDescent="0.2">
      <c r="A88" s="150" t="s">
        <v>22</v>
      </c>
      <c r="B88" s="150"/>
      <c r="C88" s="150"/>
      <c r="D88" s="151" t="s">
        <v>23</v>
      </c>
      <c r="E88" s="151"/>
      <c r="F88" s="152" t="s">
        <v>24</v>
      </c>
      <c r="G88" s="152"/>
      <c r="H88" s="152"/>
      <c r="I88" s="150" t="s">
        <v>25</v>
      </c>
      <c r="J88" s="150"/>
      <c r="K88" s="150"/>
      <c r="L88" s="150" t="s">
        <v>26</v>
      </c>
      <c r="M88" s="150"/>
      <c r="N88" s="150" t="s">
        <v>27</v>
      </c>
      <c r="O88" s="150"/>
      <c r="P88" s="150"/>
      <c r="Q88" s="150"/>
      <c r="R88" s="150"/>
      <c r="S88" s="150"/>
      <c r="T88" s="150"/>
      <c r="U88" s="13"/>
      <c r="V88" s="13"/>
      <c r="W88" s="150" t="s">
        <v>28</v>
      </c>
      <c r="X88" s="150"/>
      <c r="Y88" s="150"/>
      <c r="Z88" s="150"/>
      <c r="AA88" s="150"/>
      <c r="AB88" s="150" t="s">
        <v>29</v>
      </c>
      <c r="AC88" s="150"/>
      <c r="AD88" s="150"/>
      <c r="AE88" s="150"/>
      <c r="AF88" s="150"/>
      <c r="AG88" s="150"/>
      <c r="AH88" s="150"/>
      <c r="AI88" s="13"/>
      <c r="AJ88" s="150" t="s">
        <v>30</v>
      </c>
      <c r="AK88" s="150"/>
      <c r="AL88" s="150"/>
      <c r="AM88" s="150"/>
      <c r="AN88" s="150"/>
    </row>
    <row r="89" spans="1:48" x14ac:dyDescent="0.2">
      <c r="A89" s="144" t="str">
        <f t="shared" si="0"/>
        <v>M16-2</v>
      </c>
      <c r="B89" s="144"/>
      <c r="C89" s="144"/>
      <c r="D89" s="144">
        <v>131</v>
      </c>
      <c r="E89" s="144"/>
      <c r="F89" s="144" t="s">
        <v>87</v>
      </c>
      <c r="G89" s="144"/>
      <c r="H89" s="144"/>
      <c r="I89" s="145" t="s">
        <v>88</v>
      </c>
      <c r="J89" s="145"/>
      <c r="K89" s="145"/>
      <c r="L89" s="146">
        <v>1</v>
      </c>
      <c r="M89" s="146"/>
      <c r="N89" s="1" t="str">
        <f>IF(W83&gt;Z83,N83,IF(Z83&gt;W83,S83,CONCATENATE("Gew.",D83)))</f>
        <v>Gew.127</v>
      </c>
      <c r="R89" s="15" t="s">
        <v>34</v>
      </c>
      <c r="S89" s="1" t="str">
        <f>IF(W84&gt;Z84,N84,IF(Z84&gt;W84,S84,CONCATENATE("Gew.",D84)))</f>
        <v>Gew.128</v>
      </c>
      <c r="W89" s="147"/>
      <c r="X89" s="147"/>
      <c r="Y89" s="15" t="s">
        <v>35</v>
      </c>
      <c r="Z89" s="143"/>
      <c r="AA89" s="143"/>
      <c r="AB89" s="1" t="s">
        <v>76</v>
      </c>
      <c r="AE89" s="15" t="s">
        <v>34</v>
      </c>
      <c r="AF89" s="1" t="s">
        <v>72</v>
      </c>
      <c r="AJ89" s="148" t="str">
        <f>IF(W85&lt;Z85,N85,IF(Z85&lt;W85,S85,CONCATENATE("Verl.",D85)))</f>
        <v>Verl.129</v>
      </c>
      <c r="AK89" s="148"/>
      <c r="AL89" s="148"/>
      <c r="AM89" s="148"/>
      <c r="AN89" s="148"/>
    </row>
    <row r="90" spans="1:48" x14ac:dyDescent="0.2">
      <c r="A90" s="144" t="str">
        <f t="shared" si="0"/>
        <v>M16-2</v>
      </c>
      <c r="B90" s="144"/>
      <c r="C90" s="144"/>
      <c r="D90" s="144">
        <v>132</v>
      </c>
      <c r="E90" s="144"/>
      <c r="F90" s="144" t="s">
        <v>87</v>
      </c>
      <c r="G90" s="144"/>
      <c r="H90" s="144"/>
      <c r="I90" s="145" t="s">
        <v>88</v>
      </c>
      <c r="J90" s="145"/>
      <c r="K90" s="145"/>
      <c r="L90" s="146">
        <v>2</v>
      </c>
      <c r="M90" s="146"/>
      <c r="N90" s="1" t="str">
        <f>IF(W85&gt;Z85,N85,IF(Z85&gt;W85,S85,CONCATENATE("Gew.",D85)))</f>
        <v>Gew.129</v>
      </c>
      <c r="R90" s="15" t="s">
        <v>34</v>
      </c>
      <c r="S90" s="1" t="str">
        <f>IF(W86&gt;Z86,N86,IF(Z86&gt;W86,S86,CONCATENATE("Gew.",D86)))</f>
        <v>Gew.130</v>
      </c>
      <c r="W90" s="147"/>
      <c r="X90" s="147"/>
      <c r="Y90" s="15" t="s">
        <v>35</v>
      </c>
      <c r="Z90" s="143"/>
      <c r="AA90" s="143"/>
      <c r="AB90" s="1" t="s">
        <v>74</v>
      </c>
      <c r="AE90" s="15" t="s">
        <v>34</v>
      </c>
      <c r="AF90" s="1" t="s">
        <v>77</v>
      </c>
      <c r="AJ90" s="144" t="str">
        <f>IF(W86&lt;Z86,N86,IF(Z86&lt;W86,S86,CONCATENATE("Verl.",D86)))</f>
        <v>Verl.130</v>
      </c>
      <c r="AK90" s="144"/>
      <c r="AL90" s="144"/>
      <c r="AM90" s="144"/>
      <c r="AN90" s="144"/>
    </row>
    <row r="91" spans="1:48" x14ac:dyDescent="0.2">
      <c r="A91" s="144" t="str">
        <f t="shared" si="0"/>
        <v>M16-2</v>
      </c>
      <c r="B91" s="144"/>
      <c r="C91" s="144"/>
      <c r="D91" s="144">
        <v>133</v>
      </c>
      <c r="E91" s="144"/>
      <c r="F91" s="144" t="s">
        <v>89</v>
      </c>
      <c r="G91" s="144"/>
      <c r="H91" s="144"/>
      <c r="I91" s="145" t="s">
        <v>90</v>
      </c>
      <c r="J91" s="145"/>
      <c r="K91" s="145"/>
      <c r="L91" s="146">
        <v>1</v>
      </c>
      <c r="M91" s="146"/>
      <c r="N91" s="1" t="str">
        <f>IF(W89&gt;Z89,N89,IF(Z89&gt;W89,S89,CONCATENATE("Gew.",D89)))</f>
        <v>Gew.131</v>
      </c>
      <c r="R91" s="15" t="s">
        <v>34</v>
      </c>
      <c r="S91" s="1" t="str">
        <f>IF(W90&gt;Z90,N90,IF(Z90&gt;W90,S90,CONCATENATE("Gew.",D90)))</f>
        <v>Gew.132</v>
      </c>
      <c r="W91" s="147"/>
      <c r="X91" s="147"/>
      <c r="Y91" s="15" t="s">
        <v>35</v>
      </c>
      <c r="Z91" s="143"/>
      <c r="AA91" s="143"/>
      <c r="AB91" s="1" t="s">
        <v>72</v>
      </c>
      <c r="AE91" s="15" t="s">
        <v>34</v>
      </c>
      <c r="AF91" s="1" t="s">
        <v>74</v>
      </c>
      <c r="AJ91" s="144" t="str">
        <f t="shared" ref="AJ91:AJ92" si="1">N91</f>
        <v>Gew.131</v>
      </c>
      <c r="AK91" s="144"/>
      <c r="AL91" s="144"/>
      <c r="AM91" s="144"/>
      <c r="AN91" s="144"/>
    </row>
    <row r="92" spans="1:48" x14ac:dyDescent="0.2">
      <c r="A92" s="144" t="str">
        <f t="shared" si="0"/>
        <v>M16-2</v>
      </c>
      <c r="B92" s="144"/>
      <c r="C92" s="144"/>
      <c r="D92" s="144">
        <v>134</v>
      </c>
      <c r="E92" s="144"/>
      <c r="F92" s="144" t="s">
        <v>91</v>
      </c>
      <c r="G92" s="144"/>
      <c r="H92" s="144"/>
      <c r="I92" s="145" t="s">
        <v>90</v>
      </c>
      <c r="J92" s="145"/>
      <c r="K92" s="145"/>
      <c r="L92" s="146">
        <v>2</v>
      </c>
      <c r="M92" s="146"/>
      <c r="N92" s="1" t="str">
        <f>IF(W89&lt;Z89,N89,IF(Z89&lt;W89,S89,CONCATENATE("Verl.",D89)))</f>
        <v>Verl.131</v>
      </c>
      <c r="R92" s="15" t="s">
        <v>34</v>
      </c>
      <c r="S92" s="1" t="str">
        <f>IF(W90&lt;Z90,N90,IF(Z90&lt;W90,S90,CONCATENATE("Verl.",D90)))</f>
        <v>Verl.132</v>
      </c>
      <c r="W92" s="147"/>
      <c r="X92" s="147"/>
      <c r="Y92" s="15" t="s">
        <v>35</v>
      </c>
      <c r="Z92" s="143"/>
      <c r="AA92" s="143"/>
      <c r="AB92" s="1" t="s">
        <v>77</v>
      </c>
      <c r="AE92" s="15" t="s">
        <v>34</v>
      </c>
      <c r="AF92" s="1" t="s">
        <v>76</v>
      </c>
      <c r="AJ92" s="144" t="str">
        <f t="shared" si="1"/>
        <v>Verl.131</v>
      </c>
      <c r="AK92" s="144"/>
      <c r="AL92" s="144"/>
      <c r="AM92" s="144"/>
      <c r="AN92" s="144"/>
    </row>
    <row r="94" spans="1:48" x14ac:dyDescent="0.2">
      <c r="A94" s="1" t="s">
        <v>92</v>
      </c>
      <c r="M94" s="1" t="s">
        <v>93</v>
      </c>
    </row>
    <row r="95" spans="1:48" x14ac:dyDescent="0.2">
      <c r="A95" s="1" t="s">
        <v>94</v>
      </c>
      <c r="F95" s="1" t="str">
        <f>IF(W91&gt;Z91,N91,IF(Z91&gt;W91,S91,CONCATENATE("Gew.",D91)))</f>
        <v>Gew.133</v>
      </c>
      <c r="M95" s="8" t="str">
        <f>IF(COUNTIF($AU$21:$AU$28,F95)=1,"Mannschaft spielt nicht am Sonntag","Mannschaft spielt am Sonntag als Platz "&amp;AQ95)</f>
        <v>Mannschaft spielt am Sonntag als Platz 1</v>
      </c>
      <c r="AQ95" s="1">
        <f>IF(COUNTIF($AU$21:$AU$28,F95)=1,0,1)</f>
        <v>1</v>
      </c>
      <c r="AR95" s="1" t="s">
        <v>95</v>
      </c>
      <c r="AS95" s="1">
        <v>1</v>
      </c>
      <c r="AT95" s="1" t="str">
        <f>IF(F95="Gew."&amp;D91,AV95,_xlfn.XLOOKUP(AR95,$M$95:$M$104,$F$95:$F$104,"",0))</f>
        <v>R2-1</v>
      </c>
      <c r="AV95" s="1" t="s">
        <v>96</v>
      </c>
    </row>
    <row r="96" spans="1:48" x14ac:dyDescent="0.2">
      <c r="A96" s="1" t="s">
        <v>97</v>
      </c>
      <c r="F96" s="1" t="str">
        <f>IF(W91&lt;Z91,N91,IF(Z91&lt;W91,S91,CONCATENATE("Verl.",D91)))</f>
        <v>Verl.133</v>
      </c>
      <c r="L96" s="8"/>
      <c r="M96" s="8" t="str">
        <f>IF(COUNTIF($AU$21:$AU$28,F96)=1,"Mannschaft spielt nicht am Sonntag","Mannschaft spielt am Sonntag als Platz "&amp;AQ96)</f>
        <v>Mannschaft spielt am Sonntag als Platz 2</v>
      </c>
      <c r="AQ96" s="1">
        <f>IF(COUNTIF($AU$21:$AU$28,F96)=1,0+AQ95,1+AQ95)</f>
        <v>2</v>
      </c>
      <c r="AR96" s="1" t="s">
        <v>98</v>
      </c>
      <c r="AS96" s="1">
        <v>2</v>
      </c>
      <c r="AT96" s="1" t="str">
        <f>IF(F96="Verl."&amp;D91,AV96,_xlfn.XLOOKUP(AR96,$M$95:$M$104,$F$95:$F$104,"",0))</f>
        <v>R2-2</v>
      </c>
      <c r="AV96" s="1" t="s">
        <v>99</v>
      </c>
    </row>
    <row r="97" spans="1:48" x14ac:dyDescent="0.2">
      <c r="A97" s="1" t="s">
        <v>100</v>
      </c>
      <c r="F97" s="1" t="str">
        <f>IF(W92&gt;Z92,N92,IF(Z92&gt;W92,S92,CONCATENATE("Gew.",D92)))</f>
        <v>Gew.134</v>
      </c>
      <c r="L97" s="8"/>
      <c r="M97" s="8" t="str">
        <f>IF(COUNTIF($AU$21:$AU$28,F97)=1,"Mannschaft spielt nicht am Sonntag","Mannschaft spielt am Sonntag als Platz "&amp;AQ97)</f>
        <v>Mannschaft spielt am Sonntag als Platz 3</v>
      </c>
      <c r="AQ97" s="1">
        <f>IF(COUNTIF($AU$21:$AU$28,F97)=1,0+AQ96,1+AQ96)</f>
        <v>3</v>
      </c>
      <c r="AR97" s="1" t="s">
        <v>101</v>
      </c>
      <c r="AS97" s="1">
        <v>3</v>
      </c>
      <c r="AT97" s="1" t="str">
        <f>IF(F97="Gew."&amp;D92,AV97,_xlfn.XLOOKUP(AR97,$M$95:$M$104,$F$95:$F$104,"",0))</f>
        <v>R2-3</v>
      </c>
      <c r="AV97" s="1" t="s">
        <v>102</v>
      </c>
    </row>
    <row r="98" spans="1:48" x14ac:dyDescent="0.2">
      <c r="A98" s="1" t="s">
        <v>103</v>
      </c>
      <c r="F98" s="1" t="str">
        <f>IF(W92&lt;Z92,N92,IF(Z92&lt;W92,S92,CONCATENATE("Verl.",D92)))</f>
        <v>Verl.134</v>
      </c>
      <c r="L98" s="8"/>
      <c r="M98" s="8" t="str">
        <f>IF(COUNTIF($AU$21:$AU$28,F98)=1,"Mannschaft spielt nicht am Sonntag","Mannschaft spielt am Sonntag als Platz "&amp;AQ98)</f>
        <v>Mannschaft spielt am Sonntag als Platz 4</v>
      </c>
      <c r="AQ98" s="1">
        <f>IF(COUNTIF($AU$21:$AU$28,F98)=1,0+AQ97,1+AQ97)</f>
        <v>4</v>
      </c>
      <c r="AR98" s="1" t="s">
        <v>104</v>
      </c>
      <c r="AS98" s="1">
        <v>4</v>
      </c>
      <c r="AT98" s="1" t="str">
        <f>IF(F98="Verl."&amp;D92,AV98,_xlfn.XLOOKUP(AR98,$M$95:$M$104,$F$95:$F$104,"",0))</f>
        <v>R2-4</v>
      </c>
      <c r="AV98" s="1" t="s">
        <v>105</v>
      </c>
    </row>
    <row r="100" spans="1:48" x14ac:dyDescent="0.2">
      <c r="F100" s="1" t="s">
        <v>106</v>
      </c>
    </row>
    <row r="101" spans="1:48" x14ac:dyDescent="0.2">
      <c r="A101" s="1" t="s">
        <v>107</v>
      </c>
      <c r="F101" s="1" t="str">
        <f>IF(W83&lt;Z83,N83,IF(Z83&lt;W83,S83,CONCATENATE("Verl.",D83)))</f>
        <v>Verl.127</v>
      </c>
      <c r="M101" s="1" t="str">
        <f>IF(AT101&lt;5,"Mannschaft spielt am Sonntag als Platz "&amp;AT101,"")</f>
        <v/>
      </c>
      <c r="AR101" s="144" t="str">
        <f>IF(F101="Verl."&amp;D83,"",VLOOKUP(F101,$AQ$21:$AR$41,2,0))</f>
        <v/>
      </c>
      <c r="AS101" s="144"/>
      <c r="AT101" s="1" t="str">
        <f>IF(W83="","",IF(RANK(AR101,$AR$101:$AS$104,1)=1,$AQ$98+1,
IF(RANK(AR101,$AR$101:$AS$104,1)=2,$AQ$98+2,
IF(RANK(AR101,$AR$101:$AS$104,1)=3,$AQ$98+3,
IF(RANK(AR101,$AR$101:$AS$104,1)=4,$AQ$98+4)))))</f>
        <v/>
      </c>
    </row>
    <row r="102" spans="1:48" x14ac:dyDescent="0.2">
      <c r="F102" s="1" t="str">
        <f>IF(W84&lt;Z84,N84,IF(Z84&lt;W84,S84,CONCATENATE("Verl.",D84)))</f>
        <v>Verl.128</v>
      </c>
      <c r="M102" s="1" t="str">
        <f>IF(AT102&lt;5,"Mannschaft spielt am Sonntag als Platz "&amp;AT102,"")</f>
        <v/>
      </c>
      <c r="AR102" s="144" t="str">
        <f>IF(F102="Verl."&amp;D84,"",VLOOKUP(F102,$AQ$21:$AR$41,2,0))</f>
        <v/>
      </c>
      <c r="AS102" s="144"/>
      <c r="AT102" s="1" t="str">
        <f>IF(W84="","",IF(RANK(AR102,$AR$101:$AS$104,1)=1,$AQ$98+1,
IF(RANK(AR102,$AR$101:$AS$104,1)=2,$AQ$98+2,
IF(RANK(AR102,$AR$101:$AS$104,1)=3,$AQ$98+3,
IF(RANK(AR102,$AR$101:$AS$104,1)=4,$AQ$98+4)))))</f>
        <v/>
      </c>
    </row>
    <row r="103" spans="1:48" x14ac:dyDescent="0.2">
      <c r="F103" s="1" t="str">
        <f>IF(W85&lt;Z85,N85,IF(Z85&lt;W85,S85,CONCATENATE("Verl.",D85)))</f>
        <v>Verl.129</v>
      </c>
      <c r="M103" s="1" t="str">
        <f>IF(AT103&lt;5,"Mannschaft spielt am Sonntag als Platz "&amp;AT103,"")</f>
        <v/>
      </c>
      <c r="AR103" s="144" t="str">
        <f>IF(F103="Verl."&amp;D85,"",VLOOKUP(F103,$AQ$21:$AR$41,2,0))</f>
        <v/>
      </c>
      <c r="AS103" s="144"/>
      <c r="AT103" s="1" t="str">
        <f>IF(W85="","",IF(RANK(AR103,$AR$101:$AS$104,1)=1,$AQ$98+1,
IF(RANK(AR103,$AR$101:$AS$104,1)=2,$AQ$98+2,
IF(RANK(AR103,$AR$101:$AS$104,1)=3,$AQ$98+3,
IF(RANK(AR103,$AR$101:$AS$104,1)=4,$AQ$98+4)))))</f>
        <v/>
      </c>
    </row>
    <row r="104" spans="1:48" x14ac:dyDescent="0.2">
      <c r="F104" s="1" t="str">
        <f>IF(W86&lt;Z86,N86,IF(Z86&lt;W86,S86,CONCATENATE("Verl.",D86)))</f>
        <v>Verl.130</v>
      </c>
      <c r="M104" s="1" t="str">
        <f>IF(AT104&lt;5,"Mannschaft spielt am Sonntag als Platz "&amp;AT104,"")</f>
        <v/>
      </c>
      <c r="AR104" s="144" t="str">
        <f>IF(F104="Verl."&amp;D86,"",VLOOKUP(F104,$AQ$21:$AR$41,2,0))</f>
        <v/>
      </c>
      <c r="AS104" s="144"/>
      <c r="AT104" s="1" t="str">
        <f>IF(W86="","",IF(RANK(AR104,$AR$101:$AS$104,1)=1,$AQ$98+1,
IF(RANK(AR104,$AR$101:$AS$104,1)=2,$AQ$98+2,
IF(RANK(AR104,$AR$101:$AS$104,1)=3,$AQ$98+3,
IF(RANK(AR104,$AR$101:$AS$104,1)=4,$AQ$98+4)))))</f>
        <v/>
      </c>
    </row>
    <row r="106" spans="1:48" x14ac:dyDescent="0.2">
      <c r="A106" s="1" t="s">
        <v>108</v>
      </c>
      <c r="F106" s="1" t="str">
        <f>IF(W71&lt;Z71,N71,IF(Z71&lt;W71,S71,CONCATENATE("Verl.",D71)))</f>
        <v>Verl.119</v>
      </c>
      <c r="M106" s="1" t="s">
        <v>109</v>
      </c>
      <c r="R106" s="1" t="str">
        <f>IF(Y44=3,B44,IF(Y45=3,B45,IF(Y46=3,B46,"J3")))</f>
        <v>J3</v>
      </c>
    </row>
    <row r="107" spans="1:48" x14ac:dyDescent="0.2">
      <c r="F107" s="1" t="str">
        <f>IF(W72&lt;Z72,N72,IF(Z72&lt;W72,S72,CONCATENATE("Verl.",D72)))</f>
        <v>Verl.120</v>
      </c>
      <c r="R107" s="1" t="str">
        <f>IF(Y49=3,B49,IF(Y50=3,B50,IF(Y51=3,B51,"K3")))</f>
        <v>K3</v>
      </c>
    </row>
    <row r="108" spans="1:48" x14ac:dyDescent="0.2">
      <c r="F108" s="1" t="str">
        <f>IF(W78&lt;Z78,N78,IF(Z78&lt;W78,S78,CONCATENATE("Verl.",D78)))</f>
        <v>Verl.124</v>
      </c>
      <c r="R108" s="1" t="str">
        <f>IF(Y54=3,B54,IF(Y55=3,B55,IF(Y56=3,B56,"L3")))</f>
        <v>L3</v>
      </c>
    </row>
    <row r="109" spans="1:48" x14ac:dyDescent="0.2">
      <c r="F109" s="1" t="str">
        <f>IF(W73&lt;Z73,N73,IF(Z73&lt;W73,S73,CONCATENATE("Verl.",D73)))</f>
        <v>Verl.121</v>
      </c>
      <c r="R109" s="1" t="str">
        <f>IF(Y59=3,B59,IF(Y60=3,B60,IF(Y61=3,B61,"M3")))</f>
        <v>M3</v>
      </c>
    </row>
    <row r="110" spans="1:48" x14ac:dyDescent="0.2">
      <c r="F110" s="1" t="str">
        <f>IF(W79&lt;Z79,N79,IF(Z79&lt;W79,S79,CONCATENATE("Verl.",D79)))</f>
        <v>Verl.125</v>
      </c>
      <c r="R110" s="1" t="str">
        <f>IF(Y64=3,B64,IF(Y65=3,B65,IF(Y66=3,B66,"N3")))</f>
        <v>N3</v>
      </c>
    </row>
    <row r="111" spans="1:48" x14ac:dyDescent="0.2">
      <c r="F111" s="1" t="str">
        <f>IF(W74&lt;Z74,N74,IF(Z74&lt;W74,S74,CONCATENATE("Verl.",D74)))</f>
        <v>Verl.122</v>
      </c>
    </row>
    <row r="112" spans="1:48" x14ac:dyDescent="0.2">
      <c r="F112" s="1" t="str">
        <f>IF(W80&lt;Z80,N80,IF(Z80&lt;W80,S80,CONCATENATE("Verl.",D80)))</f>
        <v>Verl.126</v>
      </c>
    </row>
    <row r="113" spans="1:40" x14ac:dyDescent="0.2">
      <c r="F113" s="1" t="str">
        <f>IF(W75&lt;Z75,N75,IF(Z75&lt;W75,S75,CONCATENATE("Verl.",D75)))</f>
        <v>Verl.123</v>
      </c>
    </row>
    <row r="115" spans="1:40" x14ac:dyDescent="0.2">
      <c r="A115" s="142" t="s">
        <v>110</v>
      </c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</row>
    <row r="116" spans="1:40" x14ac:dyDescent="0.2">
      <c r="A116" s="142"/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</row>
  </sheetData>
  <sheetProtection sheet="1" selectLockedCells="1"/>
  <mergeCells count="581">
    <mergeCell ref="Y9:AN13"/>
    <mergeCell ref="B10:E10"/>
    <mergeCell ref="H10:K10"/>
    <mergeCell ref="N10:Q10"/>
    <mergeCell ref="T10:W10"/>
    <mergeCell ref="A1:G1"/>
    <mergeCell ref="H1:J1"/>
    <mergeCell ref="A2:AN2"/>
    <mergeCell ref="A3:AN3"/>
    <mergeCell ref="A4:AN4"/>
    <mergeCell ref="A5:AN5"/>
    <mergeCell ref="B11:E11"/>
    <mergeCell ref="H11:K11"/>
    <mergeCell ref="N11:Q11"/>
    <mergeCell ref="T11:W11"/>
    <mergeCell ref="B12:E12"/>
    <mergeCell ref="H12:K12"/>
    <mergeCell ref="N12:Q12"/>
    <mergeCell ref="T12:W12"/>
    <mergeCell ref="A6:E6"/>
    <mergeCell ref="B9:E9"/>
    <mergeCell ref="H9:K9"/>
    <mergeCell ref="N9:Q9"/>
    <mergeCell ref="T9:W9"/>
    <mergeCell ref="B16:E16"/>
    <mergeCell ref="H16:K16"/>
    <mergeCell ref="N16:Q16"/>
    <mergeCell ref="T16:W16"/>
    <mergeCell ref="B17:E17"/>
    <mergeCell ref="H17:K17"/>
    <mergeCell ref="N17:Q17"/>
    <mergeCell ref="T17:W17"/>
    <mergeCell ref="B14:E14"/>
    <mergeCell ref="H14:K14"/>
    <mergeCell ref="N14:Q14"/>
    <mergeCell ref="T14:W14"/>
    <mergeCell ref="B15:E15"/>
    <mergeCell ref="H15:K15"/>
    <mergeCell ref="N15:Q15"/>
    <mergeCell ref="T15:W15"/>
    <mergeCell ref="A19:AN19"/>
    <mergeCell ref="A20:C20"/>
    <mergeCell ref="D20:E20"/>
    <mergeCell ref="F20:H20"/>
    <mergeCell ref="I20:K20"/>
    <mergeCell ref="L20:M20"/>
    <mergeCell ref="N20:T20"/>
    <mergeCell ref="W20:AA20"/>
    <mergeCell ref="AB20:AH20"/>
    <mergeCell ref="AI20:AN20"/>
    <mergeCell ref="Z21:AA21"/>
    <mergeCell ref="AK21:AM21"/>
    <mergeCell ref="A22:C22"/>
    <mergeCell ref="D22:E22"/>
    <mergeCell ref="F22:H22"/>
    <mergeCell ref="I22:K22"/>
    <mergeCell ref="L22:M22"/>
    <mergeCell ref="W22:X22"/>
    <mergeCell ref="Z22:AA22"/>
    <mergeCell ref="AK22:AM22"/>
    <mergeCell ref="A21:C21"/>
    <mergeCell ref="D21:E21"/>
    <mergeCell ref="F21:H21"/>
    <mergeCell ref="I21:K21"/>
    <mergeCell ref="L21:M21"/>
    <mergeCell ref="W21:X21"/>
    <mergeCell ref="Z23:AA23"/>
    <mergeCell ref="AK23:AM23"/>
    <mergeCell ref="A24:C24"/>
    <mergeCell ref="D24:E24"/>
    <mergeCell ref="F24:H24"/>
    <mergeCell ref="I24:K24"/>
    <mergeCell ref="L24:M24"/>
    <mergeCell ref="W24:X24"/>
    <mergeCell ref="Z24:AA24"/>
    <mergeCell ref="AK24:AM24"/>
    <mergeCell ref="A23:C23"/>
    <mergeCell ref="D23:E23"/>
    <mergeCell ref="F23:H23"/>
    <mergeCell ref="I23:K23"/>
    <mergeCell ref="L23:M23"/>
    <mergeCell ref="W23:X23"/>
    <mergeCell ref="Z25:AA25"/>
    <mergeCell ref="AK25:AM25"/>
    <mergeCell ref="A27:C27"/>
    <mergeCell ref="D27:E27"/>
    <mergeCell ref="F27:H27"/>
    <mergeCell ref="I27:K27"/>
    <mergeCell ref="L27:M27"/>
    <mergeCell ref="N27:T27"/>
    <mergeCell ref="W27:AA27"/>
    <mergeCell ref="AB27:AH27"/>
    <mergeCell ref="A25:C25"/>
    <mergeCell ref="D25:E25"/>
    <mergeCell ref="F25:H25"/>
    <mergeCell ref="I25:K25"/>
    <mergeCell ref="L25:M25"/>
    <mergeCell ref="W25:X25"/>
    <mergeCell ref="AI27:AN27"/>
    <mergeCell ref="A28:C28"/>
    <mergeCell ref="D28:E28"/>
    <mergeCell ref="F28:H28"/>
    <mergeCell ref="I28:K28"/>
    <mergeCell ref="L28:M28"/>
    <mergeCell ref="W28:X28"/>
    <mergeCell ref="Z28:AA28"/>
    <mergeCell ref="AK28:AM28"/>
    <mergeCell ref="Z29:AA29"/>
    <mergeCell ref="AK29:AM29"/>
    <mergeCell ref="A30:C30"/>
    <mergeCell ref="D30:E30"/>
    <mergeCell ref="F30:H30"/>
    <mergeCell ref="I30:K30"/>
    <mergeCell ref="L30:M30"/>
    <mergeCell ref="W30:X30"/>
    <mergeCell ref="Z30:AA30"/>
    <mergeCell ref="AK30:AM30"/>
    <mergeCell ref="A29:C29"/>
    <mergeCell ref="D29:E29"/>
    <mergeCell ref="F29:H29"/>
    <mergeCell ref="I29:K29"/>
    <mergeCell ref="L29:M29"/>
    <mergeCell ref="W29:X29"/>
    <mergeCell ref="Z31:AA31"/>
    <mergeCell ref="AK31:AM31"/>
    <mergeCell ref="A32:C32"/>
    <mergeCell ref="D32:E32"/>
    <mergeCell ref="F32:H32"/>
    <mergeCell ref="I32:K32"/>
    <mergeCell ref="L32:M32"/>
    <mergeCell ref="W32:X32"/>
    <mergeCell ref="Z32:AA32"/>
    <mergeCell ref="AK32:AM32"/>
    <mergeCell ref="A31:C31"/>
    <mergeCell ref="D31:E31"/>
    <mergeCell ref="F31:H31"/>
    <mergeCell ref="I31:K31"/>
    <mergeCell ref="L31:M31"/>
    <mergeCell ref="W31:X31"/>
    <mergeCell ref="Z33:AA33"/>
    <mergeCell ref="AK33:AM33"/>
    <mergeCell ref="A35:C35"/>
    <mergeCell ref="D35:E35"/>
    <mergeCell ref="F35:H35"/>
    <mergeCell ref="I35:K35"/>
    <mergeCell ref="L35:M35"/>
    <mergeCell ref="N35:T35"/>
    <mergeCell ref="W35:AA35"/>
    <mergeCell ref="AB35:AH35"/>
    <mergeCell ref="A33:C33"/>
    <mergeCell ref="D33:E33"/>
    <mergeCell ref="F33:H33"/>
    <mergeCell ref="I33:K33"/>
    <mergeCell ref="L33:M33"/>
    <mergeCell ref="W33:X33"/>
    <mergeCell ref="AI35:AN35"/>
    <mergeCell ref="A36:C36"/>
    <mergeCell ref="D36:E36"/>
    <mergeCell ref="F36:H36"/>
    <mergeCell ref="I36:K36"/>
    <mergeCell ref="L36:M36"/>
    <mergeCell ref="W36:X36"/>
    <mergeCell ref="Z36:AA36"/>
    <mergeCell ref="AK36:AM36"/>
    <mergeCell ref="Z37:AA37"/>
    <mergeCell ref="AK37:AM37"/>
    <mergeCell ref="A38:C38"/>
    <mergeCell ref="D38:E38"/>
    <mergeCell ref="F38:H38"/>
    <mergeCell ref="I38:K38"/>
    <mergeCell ref="L38:M38"/>
    <mergeCell ref="W38:X38"/>
    <mergeCell ref="Z38:AA38"/>
    <mergeCell ref="AK38:AM38"/>
    <mergeCell ref="A37:C37"/>
    <mergeCell ref="D37:E37"/>
    <mergeCell ref="F37:H37"/>
    <mergeCell ref="I37:K37"/>
    <mergeCell ref="L37:M37"/>
    <mergeCell ref="W37:X37"/>
    <mergeCell ref="Z39:AA39"/>
    <mergeCell ref="AK39:AM39"/>
    <mergeCell ref="A40:C40"/>
    <mergeCell ref="D40:E40"/>
    <mergeCell ref="F40:H40"/>
    <mergeCell ref="I40:K40"/>
    <mergeCell ref="L40:M40"/>
    <mergeCell ref="W40:X40"/>
    <mergeCell ref="Z40:AA40"/>
    <mergeCell ref="AK40:AM40"/>
    <mergeCell ref="A39:C39"/>
    <mergeCell ref="D39:E39"/>
    <mergeCell ref="F39:H39"/>
    <mergeCell ref="I39:K39"/>
    <mergeCell ref="L39:M39"/>
    <mergeCell ref="W39:X39"/>
    <mergeCell ref="Z41:AA41"/>
    <mergeCell ref="AJ41:AN41"/>
    <mergeCell ref="A43:D43"/>
    <mergeCell ref="E43:H43"/>
    <mergeCell ref="I43:L43"/>
    <mergeCell ref="M43:P43"/>
    <mergeCell ref="Q43:T43"/>
    <mergeCell ref="U43:X43"/>
    <mergeCell ref="Y43:Z43"/>
    <mergeCell ref="A41:C41"/>
    <mergeCell ref="D41:E41"/>
    <mergeCell ref="F41:H41"/>
    <mergeCell ref="I41:K41"/>
    <mergeCell ref="L41:M41"/>
    <mergeCell ref="W41:X41"/>
    <mergeCell ref="O44:P44"/>
    <mergeCell ref="Q44:R44"/>
    <mergeCell ref="S44:T44"/>
    <mergeCell ref="U44:V44"/>
    <mergeCell ref="W44:X44"/>
    <mergeCell ref="Y44:Z44"/>
    <mergeCell ref="B44:D44"/>
    <mergeCell ref="E44:F44"/>
    <mergeCell ref="G44:H44"/>
    <mergeCell ref="I44:J44"/>
    <mergeCell ref="K44:L44"/>
    <mergeCell ref="M44:N44"/>
    <mergeCell ref="Q45:R45"/>
    <mergeCell ref="S45:T45"/>
    <mergeCell ref="U45:V45"/>
    <mergeCell ref="W45:X45"/>
    <mergeCell ref="Y45:Z45"/>
    <mergeCell ref="B46:D46"/>
    <mergeCell ref="E46:H46"/>
    <mergeCell ref="I46:L46"/>
    <mergeCell ref="M46:N46"/>
    <mergeCell ref="O46:P46"/>
    <mergeCell ref="B45:D45"/>
    <mergeCell ref="E45:H45"/>
    <mergeCell ref="I45:J45"/>
    <mergeCell ref="K45:L45"/>
    <mergeCell ref="M45:N45"/>
    <mergeCell ref="O45:P45"/>
    <mergeCell ref="Q46:R46"/>
    <mergeCell ref="S46:T46"/>
    <mergeCell ref="U46:V46"/>
    <mergeCell ref="W46:X46"/>
    <mergeCell ref="Y46:Z46"/>
    <mergeCell ref="A48:D48"/>
    <mergeCell ref="E48:H48"/>
    <mergeCell ref="I48:L48"/>
    <mergeCell ref="M48:P48"/>
    <mergeCell ref="Q48:T48"/>
    <mergeCell ref="U48:X48"/>
    <mergeCell ref="Y48:Z48"/>
    <mergeCell ref="B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Y49:Z49"/>
    <mergeCell ref="W50:X50"/>
    <mergeCell ref="Y50:Z50"/>
    <mergeCell ref="B51:D51"/>
    <mergeCell ref="E51:H51"/>
    <mergeCell ref="I51:L51"/>
    <mergeCell ref="M51:N51"/>
    <mergeCell ref="O51:P51"/>
    <mergeCell ref="Q51:R51"/>
    <mergeCell ref="S51:T51"/>
    <mergeCell ref="U51:V51"/>
    <mergeCell ref="W51:X51"/>
    <mergeCell ref="Y51:Z51"/>
    <mergeCell ref="B50:D50"/>
    <mergeCell ref="E50:H50"/>
    <mergeCell ref="I50:J50"/>
    <mergeCell ref="K50:L50"/>
    <mergeCell ref="M50:N50"/>
    <mergeCell ref="O50:P50"/>
    <mergeCell ref="Q50:R50"/>
    <mergeCell ref="S50:T50"/>
    <mergeCell ref="U50:V50"/>
    <mergeCell ref="A53:D53"/>
    <mergeCell ref="E53:H53"/>
    <mergeCell ref="I53:L53"/>
    <mergeCell ref="M53:P53"/>
    <mergeCell ref="Q53:T53"/>
    <mergeCell ref="U53:X53"/>
    <mergeCell ref="Y53:Z53"/>
    <mergeCell ref="B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W54:X54"/>
    <mergeCell ref="Y54:Z54"/>
    <mergeCell ref="W55:X55"/>
    <mergeCell ref="Y55:Z55"/>
    <mergeCell ref="B56:D56"/>
    <mergeCell ref="E56:H56"/>
    <mergeCell ref="I56:L56"/>
    <mergeCell ref="M56:N56"/>
    <mergeCell ref="O56:P56"/>
    <mergeCell ref="Q56:R56"/>
    <mergeCell ref="S56:T56"/>
    <mergeCell ref="U56:V56"/>
    <mergeCell ref="W56:X56"/>
    <mergeCell ref="Y56:Z56"/>
    <mergeCell ref="B55:D55"/>
    <mergeCell ref="E55:H55"/>
    <mergeCell ref="I55:J55"/>
    <mergeCell ref="K55:L55"/>
    <mergeCell ref="M55:N55"/>
    <mergeCell ref="O55:P55"/>
    <mergeCell ref="Q55:R55"/>
    <mergeCell ref="S55:T55"/>
    <mergeCell ref="U55:V55"/>
    <mergeCell ref="A58:D58"/>
    <mergeCell ref="E58:H58"/>
    <mergeCell ref="I58:L58"/>
    <mergeCell ref="M58:P58"/>
    <mergeCell ref="Q58:T58"/>
    <mergeCell ref="U58:X58"/>
    <mergeCell ref="Y58:Z58"/>
    <mergeCell ref="B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W59:X59"/>
    <mergeCell ref="Y59:Z59"/>
    <mergeCell ref="W60:X60"/>
    <mergeCell ref="Y60:Z60"/>
    <mergeCell ref="B61:D61"/>
    <mergeCell ref="E61:H61"/>
    <mergeCell ref="I61:L61"/>
    <mergeCell ref="M61:N61"/>
    <mergeCell ref="O61:P61"/>
    <mergeCell ref="Q61:R61"/>
    <mergeCell ref="S61:T61"/>
    <mergeCell ref="U61:V61"/>
    <mergeCell ref="W61:X61"/>
    <mergeCell ref="Y61:Z61"/>
    <mergeCell ref="B60:D60"/>
    <mergeCell ref="E60:H60"/>
    <mergeCell ref="I60:J60"/>
    <mergeCell ref="K60:L60"/>
    <mergeCell ref="M60:N60"/>
    <mergeCell ref="O60:P60"/>
    <mergeCell ref="Q60:R60"/>
    <mergeCell ref="S60:T60"/>
    <mergeCell ref="U60:V60"/>
    <mergeCell ref="A63:D63"/>
    <mergeCell ref="E63:H63"/>
    <mergeCell ref="I63:L63"/>
    <mergeCell ref="M63:P63"/>
    <mergeCell ref="Q63:T63"/>
    <mergeCell ref="U63:X63"/>
    <mergeCell ref="Y63:Z63"/>
    <mergeCell ref="B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W65:X65"/>
    <mergeCell ref="Y65:Z65"/>
    <mergeCell ref="B66:D66"/>
    <mergeCell ref="E66:H66"/>
    <mergeCell ref="I66:L66"/>
    <mergeCell ref="M66:N66"/>
    <mergeCell ref="O66:P66"/>
    <mergeCell ref="Q66:R66"/>
    <mergeCell ref="S66:T66"/>
    <mergeCell ref="U66:V66"/>
    <mergeCell ref="W66:X66"/>
    <mergeCell ref="Y66:Z66"/>
    <mergeCell ref="B65:D65"/>
    <mergeCell ref="E65:H65"/>
    <mergeCell ref="I65:J65"/>
    <mergeCell ref="K65:L65"/>
    <mergeCell ref="M65:N65"/>
    <mergeCell ref="O65:P65"/>
    <mergeCell ref="Q65:R65"/>
    <mergeCell ref="S65:T65"/>
    <mergeCell ref="U65:V65"/>
    <mergeCell ref="A69:C69"/>
    <mergeCell ref="D69:E69"/>
    <mergeCell ref="F69:H69"/>
    <mergeCell ref="I69:K69"/>
    <mergeCell ref="L69:M69"/>
    <mergeCell ref="N69:T69"/>
    <mergeCell ref="W69:AA69"/>
    <mergeCell ref="AB69:AH69"/>
    <mergeCell ref="AJ69:AN69"/>
    <mergeCell ref="A70:C70"/>
    <mergeCell ref="D70:E70"/>
    <mergeCell ref="F70:H70"/>
    <mergeCell ref="I70:K70"/>
    <mergeCell ref="L70:M70"/>
    <mergeCell ref="W70:X70"/>
    <mergeCell ref="Z70:AA70"/>
    <mergeCell ref="AK70:AM70"/>
    <mergeCell ref="A71:C71"/>
    <mergeCell ref="D71:E71"/>
    <mergeCell ref="F71:H71"/>
    <mergeCell ref="I71:K71"/>
    <mergeCell ref="L71:M71"/>
    <mergeCell ref="W71:X71"/>
    <mergeCell ref="Z71:AA71"/>
    <mergeCell ref="AK71:AM71"/>
    <mergeCell ref="Z72:AA72"/>
    <mergeCell ref="AK72:AM72"/>
    <mergeCell ref="A73:C73"/>
    <mergeCell ref="D73:E73"/>
    <mergeCell ref="F73:H73"/>
    <mergeCell ref="I73:K73"/>
    <mergeCell ref="L73:M73"/>
    <mergeCell ref="W73:X73"/>
    <mergeCell ref="Z73:AA73"/>
    <mergeCell ref="AJ73:AN73"/>
    <mergeCell ref="A72:C72"/>
    <mergeCell ref="D72:E72"/>
    <mergeCell ref="F72:H72"/>
    <mergeCell ref="I72:K72"/>
    <mergeCell ref="L72:M72"/>
    <mergeCell ref="W72:X72"/>
    <mergeCell ref="Z74:AA74"/>
    <mergeCell ref="AJ74:AN74"/>
    <mergeCell ref="A75:C75"/>
    <mergeCell ref="D75:E75"/>
    <mergeCell ref="F75:H75"/>
    <mergeCell ref="I75:K75"/>
    <mergeCell ref="L75:M75"/>
    <mergeCell ref="W75:X75"/>
    <mergeCell ref="Z75:AA75"/>
    <mergeCell ref="AJ75:AN75"/>
    <mergeCell ref="A74:C74"/>
    <mergeCell ref="D74:E74"/>
    <mergeCell ref="F74:H74"/>
    <mergeCell ref="I74:K74"/>
    <mergeCell ref="L74:M74"/>
    <mergeCell ref="W74:X74"/>
    <mergeCell ref="Z79:AA79"/>
    <mergeCell ref="AJ79:AN79"/>
    <mergeCell ref="Z80:AA80"/>
    <mergeCell ref="AJ80:AN80"/>
    <mergeCell ref="W77:AA77"/>
    <mergeCell ref="AB77:AH77"/>
    <mergeCell ref="AJ77:AN77"/>
    <mergeCell ref="A78:C78"/>
    <mergeCell ref="D78:E78"/>
    <mergeCell ref="F78:H78"/>
    <mergeCell ref="I78:K78"/>
    <mergeCell ref="L78:M78"/>
    <mergeCell ref="W78:X78"/>
    <mergeCell ref="Z78:AA78"/>
    <mergeCell ref="A77:C77"/>
    <mergeCell ref="D77:E77"/>
    <mergeCell ref="F77:H77"/>
    <mergeCell ref="I77:K77"/>
    <mergeCell ref="L77:M77"/>
    <mergeCell ref="N77:T77"/>
    <mergeCell ref="AJ78:AN78"/>
    <mergeCell ref="A80:C80"/>
    <mergeCell ref="D80:E80"/>
    <mergeCell ref="F80:H80"/>
    <mergeCell ref="I80:K80"/>
    <mergeCell ref="L80:M80"/>
    <mergeCell ref="W80:X80"/>
    <mergeCell ref="A79:C79"/>
    <mergeCell ref="D79:E79"/>
    <mergeCell ref="F79:H79"/>
    <mergeCell ref="I79:K79"/>
    <mergeCell ref="L79:M79"/>
    <mergeCell ref="W79:X79"/>
    <mergeCell ref="AJ82:AN82"/>
    <mergeCell ref="A83:C83"/>
    <mergeCell ref="D83:E83"/>
    <mergeCell ref="F83:H83"/>
    <mergeCell ref="I83:K83"/>
    <mergeCell ref="L83:M83"/>
    <mergeCell ref="W83:X83"/>
    <mergeCell ref="Z83:AA83"/>
    <mergeCell ref="AJ83:AN83"/>
    <mergeCell ref="A82:C82"/>
    <mergeCell ref="D82:E82"/>
    <mergeCell ref="F82:H82"/>
    <mergeCell ref="I82:K82"/>
    <mergeCell ref="L82:M82"/>
    <mergeCell ref="N82:T82"/>
    <mergeCell ref="W82:AA82"/>
    <mergeCell ref="AB82:AH82"/>
    <mergeCell ref="Z84:AA84"/>
    <mergeCell ref="AJ84:AN84"/>
    <mergeCell ref="A85:C85"/>
    <mergeCell ref="D85:E85"/>
    <mergeCell ref="F85:H85"/>
    <mergeCell ref="I85:K85"/>
    <mergeCell ref="L85:M85"/>
    <mergeCell ref="W85:X85"/>
    <mergeCell ref="Z85:AA85"/>
    <mergeCell ref="AJ85:AN85"/>
    <mergeCell ref="A84:C84"/>
    <mergeCell ref="D84:E84"/>
    <mergeCell ref="F84:H84"/>
    <mergeCell ref="I84:K84"/>
    <mergeCell ref="L84:M84"/>
    <mergeCell ref="W84:X84"/>
    <mergeCell ref="Z86:AA86"/>
    <mergeCell ref="AJ86:AN86"/>
    <mergeCell ref="A88:C88"/>
    <mergeCell ref="D88:E88"/>
    <mergeCell ref="F88:H88"/>
    <mergeCell ref="I88:K88"/>
    <mergeCell ref="L88:M88"/>
    <mergeCell ref="N88:T88"/>
    <mergeCell ref="W88:AA88"/>
    <mergeCell ref="AB88:AH88"/>
    <mergeCell ref="A86:C86"/>
    <mergeCell ref="D86:E86"/>
    <mergeCell ref="F86:H86"/>
    <mergeCell ref="I86:K86"/>
    <mergeCell ref="L86:M86"/>
    <mergeCell ref="W86:X86"/>
    <mergeCell ref="AJ88:AN88"/>
    <mergeCell ref="A89:C89"/>
    <mergeCell ref="D89:E89"/>
    <mergeCell ref="F89:H89"/>
    <mergeCell ref="I89:K89"/>
    <mergeCell ref="L89:M89"/>
    <mergeCell ref="W89:X89"/>
    <mergeCell ref="Z89:AA89"/>
    <mergeCell ref="AJ89:AN89"/>
    <mergeCell ref="Z90:AA90"/>
    <mergeCell ref="AJ90:AN90"/>
    <mergeCell ref="A91:C91"/>
    <mergeCell ref="D91:E91"/>
    <mergeCell ref="F91:H91"/>
    <mergeCell ref="I91:K91"/>
    <mergeCell ref="L91:M91"/>
    <mergeCell ref="W91:X91"/>
    <mergeCell ref="Z91:AA91"/>
    <mergeCell ref="AJ91:AN91"/>
    <mergeCell ref="A90:C90"/>
    <mergeCell ref="D90:E90"/>
    <mergeCell ref="F90:H90"/>
    <mergeCell ref="I90:K90"/>
    <mergeCell ref="L90:M90"/>
    <mergeCell ref="W90:X90"/>
    <mergeCell ref="A115:AN116"/>
    <mergeCell ref="Z92:AA92"/>
    <mergeCell ref="AJ92:AN92"/>
    <mergeCell ref="AR101:AS101"/>
    <mergeCell ref="AR102:AS102"/>
    <mergeCell ref="AR103:AS103"/>
    <mergeCell ref="AR104:AS104"/>
    <mergeCell ref="A92:C92"/>
    <mergeCell ref="D92:E92"/>
    <mergeCell ref="F92:H92"/>
    <mergeCell ref="I92:K92"/>
    <mergeCell ref="L92:M92"/>
    <mergeCell ref="W92:X92"/>
  </mergeCells>
  <conditionalFormatting sqref="I64:P64 M65:P65">
    <cfRule type="cellIs" dxfId="6" priority="2" stopIfTrue="1" operator="equal">
      <formula>0</formula>
    </cfRule>
  </conditionalFormatting>
  <conditionalFormatting sqref="AF29 I44:P44 AH44:AI46 M45:P45 I49:P49 AH49:AI50 M50:P50 AG51 AI51 I54:P54 AI54 M55:P55 AH55:AI55 AF56:AI56 I59:P59 AH59:AI60 M60:P60 AG61:AI61 AF67:AI68 T71:U73 O74:P75 AF75 T80 AB80 AB83 AF86 AF89">
    <cfRule type="cellIs" dxfId="5" priority="3" stopIfTrue="1" operator="equal">
      <formula>0</formula>
    </cfRule>
  </conditionalFormatting>
  <conditionalFormatting sqref="AH65">
    <cfRule type="cellIs" dxfId="4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39370078740157483"/>
  <pageSetup paperSize="9" orientation="portrait" blackAndWhite="1" r:id="rId1"/>
  <headerFooter alignWithMargins="0">
    <oddFooter>&amp;A</oddFooter>
  </headerFooter>
  <rowBreaks count="1" manualBreakCount="1">
    <brk id="57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9E16-3780-4C5D-B797-5963C3D6F42D}">
  <dimension ref="A1:BB103"/>
  <sheetViews>
    <sheetView showGridLines="0" topLeftCell="A2" zoomScaleNormal="100" workbookViewId="0">
      <selection activeCell="V27" sqref="V27:W27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3" width="12.85546875" style="1" hidden="1" customWidth="1"/>
    <col min="44" max="46" width="2.28515625" style="1" hidden="1" customWidth="1"/>
    <col min="47" max="47" width="12.85546875" style="1" hidden="1" customWidth="1"/>
    <col min="48" max="51" width="2.28515625" style="1" hidden="1" customWidth="1"/>
    <col min="52" max="52" width="5.7109375" style="1" hidden="1" customWidth="1"/>
    <col min="53" max="53" width="7.85546875" style="1" hidden="1" customWidth="1"/>
    <col min="54" max="54" width="7.5703125" style="1" hidden="1" customWidth="1"/>
    <col min="55" max="55" width="0" style="1" hidden="1" customWidth="1"/>
    <col min="56" max="16384" width="11.42578125" style="1"/>
  </cols>
  <sheetData>
    <row r="1" spans="1:54" hidden="1" x14ac:dyDescent="0.2">
      <c r="A1" s="169" t="s">
        <v>0</v>
      </c>
      <c r="B1" s="169"/>
      <c r="C1" s="169"/>
      <c r="D1" s="169"/>
      <c r="E1" s="169"/>
      <c r="F1" s="169"/>
      <c r="G1" s="169"/>
      <c r="H1" s="176" t="s">
        <v>111</v>
      </c>
      <c r="I1" s="176"/>
      <c r="J1" s="176"/>
      <c r="AO1" s="1"/>
    </row>
    <row r="2" spans="1:54" ht="15" x14ac:dyDescent="0.2">
      <c r="A2" s="177" t="s">
        <v>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9"/>
    </row>
    <row r="3" spans="1:54" ht="18" x14ac:dyDescent="0.25">
      <c r="A3" s="180" t="s">
        <v>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2"/>
    </row>
    <row r="4" spans="1:54" ht="18" x14ac:dyDescent="0.25">
      <c r="A4" s="209" t="s">
        <v>112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2"/>
    </row>
    <row r="5" spans="1:54" ht="18" x14ac:dyDescent="0.25">
      <c r="A5" s="184" t="s">
        <v>113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6"/>
    </row>
    <row r="6" spans="1:54" ht="18" x14ac:dyDescent="0.25">
      <c r="A6" s="187" t="s">
        <v>6</v>
      </c>
      <c r="B6" s="187"/>
      <c r="C6" s="187"/>
      <c r="D6" s="187"/>
      <c r="E6" s="187"/>
      <c r="F6" s="206" t="s">
        <v>37</v>
      </c>
      <c r="G6" s="206"/>
      <c r="H6" s="206"/>
      <c r="I6" s="206"/>
      <c r="J6" s="206"/>
      <c r="K6" s="207" t="s">
        <v>8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</row>
    <row r="7" spans="1:54" x14ac:dyDescent="0.2">
      <c r="AC7" s="5"/>
      <c r="AE7" s="28"/>
      <c r="AH7" s="28"/>
      <c r="AI7" s="7"/>
      <c r="AJ7" s="7"/>
    </row>
    <row r="8" spans="1:54" x14ac:dyDescent="0.2">
      <c r="B8" s="174" t="s">
        <v>114</v>
      </c>
      <c r="C8" s="174"/>
      <c r="D8" s="174"/>
      <c r="E8" s="174"/>
      <c r="H8" s="174" t="s">
        <v>115</v>
      </c>
      <c r="I8" s="174"/>
      <c r="J8" s="174"/>
      <c r="K8" s="174"/>
      <c r="N8" s="174" t="s">
        <v>116</v>
      </c>
      <c r="O8" s="174"/>
      <c r="P8" s="174"/>
      <c r="Q8" s="174"/>
      <c r="T8" s="208" t="s">
        <v>117</v>
      </c>
      <c r="U8" s="208"/>
      <c r="V8" s="208"/>
      <c r="W8" s="208"/>
      <c r="X8" s="208"/>
      <c r="AO8" s="1"/>
      <c r="BB8" s="1" t="s">
        <v>118</v>
      </c>
    </row>
    <row r="9" spans="1:54" x14ac:dyDescent="0.2">
      <c r="B9" s="169" t="s">
        <v>118</v>
      </c>
      <c r="C9" s="169"/>
      <c r="D9" s="169"/>
      <c r="E9" s="169"/>
      <c r="H9" s="169" t="s">
        <v>119</v>
      </c>
      <c r="I9" s="169"/>
      <c r="J9" s="169"/>
      <c r="K9" s="169"/>
      <c r="N9" s="169" t="s">
        <v>120</v>
      </c>
      <c r="O9" s="169"/>
      <c r="P9" s="169"/>
      <c r="Q9" s="169"/>
      <c r="T9" s="8" t="s">
        <v>121</v>
      </c>
      <c r="U9" s="8"/>
      <c r="V9" s="169" t="str">
        <f>IF(AC59=2,B59,IF(AC60=2,B60,IF(AC61=2,B61,IF(AC62=2,B62,""))))</f>
        <v/>
      </c>
      <c r="W9" s="169"/>
      <c r="X9" s="169"/>
      <c r="AC9" s="1" t="s">
        <v>122</v>
      </c>
      <c r="AO9" s="1"/>
      <c r="BA9" s="29" t="s">
        <v>123</v>
      </c>
      <c r="BB9" s="29" t="s">
        <v>124</v>
      </c>
    </row>
    <row r="10" spans="1:54" x14ac:dyDescent="0.2">
      <c r="B10" s="169" t="s">
        <v>125</v>
      </c>
      <c r="C10" s="169"/>
      <c r="D10" s="169"/>
      <c r="E10" s="169"/>
      <c r="H10" s="169" t="s">
        <v>126</v>
      </c>
      <c r="I10" s="169"/>
      <c r="J10" s="169"/>
      <c r="K10" s="169"/>
      <c r="N10" s="169" t="s">
        <v>127</v>
      </c>
      <c r="O10" s="169"/>
      <c r="P10" s="169"/>
      <c r="Q10" s="169"/>
      <c r="T10" s="8" t="s">
        <v>128</v>
      </c>
      <c r="U10" s="8"/>
      <c r="V10" s="169" t="str">
        <f>IF(AC59=4,B59,IF(AC60=4,B60,IF(AC61=4,B61,IF(AC62=4,B62,""))))</f>
        <v/>
      </c>
      <c r="W10" s="169"/>
      <c r="X10" s="169"/>
      <c r="AO10" s="1"/>
      <c r="BA10" s="1" t="s">
        <v>129</v>
      </c>
      <c r="BB10" s="1" t="s">
        <v>119</v>
      </c>
    </row>
    <row r="11" spans="1:54" x14ac:dyDescent="0.2">
      <c r="B11" s="169" t="str">
        <f>'M16-2 Version 1'!AT97</f>
        <v>R2-3</v>
      </c>
      <c r="C11" s="169"/>
      <c r="D11" s="169"/>
      <c r="E11" s="169"/>
      <c r="H11" s="169" t="str">
        <f>'M16-2 Version 1'!AT96</f>
        <v>R2-2</v>
      </c>
      <c r="I11" s="169"/>
      <c r="J11" s="169"/>
      <c r="K11" s="169"/>
      <c r="N11" s="169" t="str">
        <f>'M16-2 Version 1'!AT95</f>
        <v>R2-1</v>
      </c>
      <c r="O11" s="169"/>
      <c r="P11" s="169"/>
      <c r="Q11" s="169"/>
      <c r="T11" s="8" t="s">
        <v>130</v>
      </c>
      <c r="U11" s="8"/>
      <c r="V11" s="169" t="str">
        <f>IF(Y47=3,B47,IF(Y48=3,B48,IF(Y49=3,B49,IF(Y50=3,B50,""))))</f>
        <v/>
      </c>
      <c r="W11" s="169"/>
      <c r="X11" s="169"/>
      <c r="AO11" s="1"/>
      <c r="BA11" s="1" t="s">
        <v>131</v>
      </c>
      <c r="BB11" s="1" t="s">
        <v>132</v>
      </c>
    </row>
    <row r="12" spans="1:54" x14ac:dyDescent="0.2">
      <c r="B12" s="205" t="s">
        <v>133</v>
      </c>
      <c r="C12" s="169"/>
      <c r="D12" s="169"/>
      <c r="E12" s="169"/>
      <c r="H12" s="169"/>
      <c r="I12" s="169"/>
      <c r="J12" s="169"/>
      <c r="K12" s="169"/>
      <c r="N12" s="169" t="str">
        <f>'M16-2 Version 1'!AT98</f>
        <v>R2-4</v>
      </c>
      <c r="O12" s="169"/>
      <c r="P12" s="169"/>
      <c r="Q12" s="169"/>
      <c r="T12" s="8" t="s">
        <v>134</v>
      </c>
      <c r="U12" s="8"/>
      <c r="V12" s="169" t="str">
        <f>IF(Y53=3,B53,IF(Y54=3,B54,IF(Y55=3,B55,IF(AC56=3,B56,""))))</f>
        <v/>
      </c>
      <c r="W12" s="169"/>
      <c r="X12" s="169"/>
      <c r="AO12" s="1"/>
      <c r="BA12" s="1" t="s">
        <v>135</v>
      </c>
      <c r="BB12" s="1" t="s">
        <v>127</v>
      </c>
    </row>
    <row r="13" spans="1:54" x14ac:dyDescent="0.2">
      <c r="B13" s="30"/>
      <c r="C13" s="8"/>
      <c r="D13" s="8"/>
      <c r="E13" s="8"/>
      <c r="H13" s="8"/>
      <c r="I13" s="8"/>
      <c r="J13" s="8"/>
      <c r="K13" s="8"/>
      <c r="N13" s="8"/>
      <c r="O13" s="8"/>
      <c r="P13" s="8"/>
      <c r="Q13" s="8"/>
      <c r="T13" s="8" t="s">
        <v>136</v>
      </c>
      <c r="U13" s="8"/>
      <c r="V13" s="169" t="str">
        <f>IF(Y47=2,B47,IF(Y48=2,B48,IF(Y49=2,B49,IF(Y50=2,B50,""))))</f>
        <v/>
      </c>
      <c r="W13" s="169"/>
      <c r="X13" s="169"/>
      <c r="AO13" s="1"/>
      <c r="BA13" s="1" t="s">
        <v>137</v>
      </c>
      <c r="BB13" s="1" t="s">
        <v>126</v>
      </c>
    </row>
    <row r="14" spans="1:54" x14ac:dyDescent="0.2">
      <c r="B14" s="30"/>
      <c r="C14" s="8"/>
      <c r="D14" s="8"/>
      <c r="E14" s="8"/>
      <c r="H14" s="8"/>
      <c r="I14" s="8"/>
      <c r="J14" s="8"/>
      <c r="K14" s="8"/>
      <c r="N14" s="8"/>
      <c r="O14" s="8"/>
      <c r="P14" s="8"/>
      <c r="Q14" s="8"/>
      <c r="T14" s="8" t="s">
        <v>138</v>
      </c>
      <c r="U14" s="8"/>
      <c r="V14" s="169" t="str">
        <f>IF(Y53=2,B53,IF(Y54=2,B54,IF(Y55=2,B55,IF(AC56=2,B56,""))))</f>
        <v/>
      </c>
      <c r="W14" s="169"/>
      <c r="X14" s="169"/>
      <c r="AO14" s="1"/>
      <c r="BA14" s="29" t="s">
        <v>139</v>
      </c>
      <c r="BB14" s="29" t="s">
        <v>140</v>
      </c>
    </row>
    <row r="15" spans="1:54" x14ac:dyDescent="0.2">
      <c r="B15" s="30"/>
      <c r="C15" s="8"/>
      <c r="D15" s="8"/>
      <c r="E15" s="8"/>
      <c r="H15" s="8"/>
      <c r="I15" s="8"/>
      <c r="J15" s="8"/>
      <c r="K15" s="8"/>
      <c r="N15" s="8"/>
      <c r="O15" s="8"/>
      <c r="P15" s="8"/>
      <c r="Q15" s="8"/>
      <c r="T15" s="8"/>
      <c r="U15" s="8"/>
      <c r="V15" s="8"/>
      <c r="W15" s="8"/>
      <c r="X15" s="8"/>
      <c r="AO15" s="1"/>
      <c r="BA15" s="1" t="s">
        <v>141</v>
      </c>
      <c r="BB15" s="1" t="s">
        <v>125</v>
      </c>
    </row>
    <row r="16" spans="1:54" x14ac:dyDescent="0.2">
      <c r="A16" s="1" t="s">
        <v>142</v>
      </c>
      <c r="AG16" s="8"/>
      <c r="AH16" s="8"/>
      <c r="AO16" s="1"/>
      <c r="BA16" s="29" t="s">
        <v>143</v>
      </c>
      <c r="BB16" s="29" t="s">
        <v>144</v>
      </c>
    </row>
    <row r="17" spans="1:49" x14ac:dyDescent="0.2">
      <c r="K17" s="169" t="s">
        <v>145</v>
      </c>
      <c r="L17" s="169"/>
      <c r="M17" s="169"/>
      <c r="N17" s="169"/>
      <c r="O17" s="1" t="s">
        <v>146</v>
      </c>
      <c r="V17" s="8"/>
      <c r="W17" s="169" t="s">
        <v>147</v>
      </c>
      <c r="X17" s="169"/>
      <c r="Y17" s="169"/>
      <c r="Z17" s="169"/>
      <c r="AA17" s="1" t="s">
        <v>148</v>
      </c>
      <c r="AG17" s="8"/>
      <c r="AH17" s="8"/>
      <c r="AO17" s="1"/>
    </row>
    <row r="18" spans="1:49" x14ac:dyDescent="0.2">
      <c r="B18" s="30"/>
      <c r="C18" s="8"/>
      <c r="D18" s="8"/>
      <c r="E18" s="8"/>
      <c r="H18" s="8"/>
      <c r="I18" s="8"/>
      <c r="J18" s="8"/>
      <c r="K18" s="169" t="s">
        <v>149</v>
      </c>
      <c r="L18" s="169"/>
      <c r="M18" s="169"/>
      <c r="N18" s="169"/>
      <c r="O18" s="1" t="s">
        <v>150</v>
      </c>
      <c r="V18" s="8"/>
      <c r="W18" s="169" t="s">
        <v>124</v>
      </c>
      <c r="X18" s="169"/>
      <c r="Y18" s="169"/>
      <c r="Z18" s="169"/>
      <c r="AA18" s="1" t="s">
        <v>151</v>
      </c>
      <c r="AO18" s="1"/>
    </row>
    <row r="19" spans="1:49" x14ac:dyDescent="0.2">
      <c r="B19" s="30"/>
      <c r="C19" s="8"/>
      <c r="D19" s="8"/>
      <c r="E19" s="8"/>
      <c r="H19" s="8"/>
      <c r="I19" s="8"/>
      <c r="J19" s="8"/>
      <c r="K19" s="8"/>
      <c r="N19" s="8"/>
      <c r="O19" s="8"/>
      <c r="P19" s="8"/>
      <c r="Q19" s="8"/>
      <c r="T19" s="8"/>
      <c r="U19" s="8"/>
      <c r="V19" s="8"/>
      <c r="W19" s="8"/>
      <c r="X19" s="8"/>
      <c r="AO19" s="1"/>
    </row>
    <row r="20" spans="1:49" x14ac:dyDescent="0.2">
      <c r="A20" s="1" t="s">
        <v>152</v>
      </c>
      <c r="Q20" s="8"/>
      <c r="T20" s="8"/>
      <c r="U20" s="8"/>
      <c r="V20" s="8"/>
      <c r="W20" s="8"/>
      <c r="X20" s="8"/>
      <c r="AO20" s="1"/>
    </row>
    <row r="21" spans="1:49" x14ac:dyDescent="0.2">
      <c r="B21" s="30"/>
      <c r="C21" s="8"/>
      <c r="D21" s="8"/>
      <c r="E21" s="8"/>
      <c r="H21" s="8"/>
      <c r="I21" s="8"/>
      <c r="J21" s="8"/>
      <c r="K21" s="8" t="s">
        <v>140</v>
      </c>
      <c r="N21" s="8"/>
      <c r="O21" s="8"/>
      <c r="P21" s="8"/>
      <c r="Q21" s="8"/>
      <c r="T21" s="8"/>
      <c r="U21" s="8"/>
      <c r="V21" s="8"/>
      <c r="W21" s="8"/>
      <c r="X21" s="8"/>
      <c r="AO21" s="1"/>
    </row>
    <row r="22" spans="1:49" x14ac:dyDescent="0.2">
      <c r="B22" s="30"/>
      <c r="C22" s="8"/>
      <c r="D22" s="8"/>
      <c r="E22" s="8"/>
      <c r="H22" s="8"/>
      <c r="I22" s="8"/>
      <c r="J22" s="8"/>
      <c r="K22" s="8" t="s">
        <v>144</v>
      </c>
      <c r="N22" s="8"/>
      <c r="O22" s="8"/>
      <c r="P22" s="8"/>
      <c r="Q22" s="8"/>
      <c r="T22" s="8"/>
      <c r="U22" s="8"/>
      <c r="V22" s="8"/>
      <c r="W22" s="8"/>
      <c r="X22" s="8"/>
      <c r="AO22" s="1"/>
    </row>
    <row r="23" spans="1:49" x14ac:dyDescent="0.2">
      <c r="B23" s="30"/>
      <c r="C23" s="8"/>
      <c r="D23" s="8"/>
      <c r="E23" s="8"/>
      <c r="H23" s="8"/>
      <c r="I23" s="8"/>
      <c r="J23" s="8"/>
      <c r="K23" s="8"/>
      <c r="N23" s="8"/>
      <c r="O23" s="8"/>
      <c r="P23" s="8"/>
      <c r="Q23" s="8"/>
      <c r="T23" s="8"/>
      <c r="U23" s="8"/>
      <c r="V23" s="8"/>
      <c r="W23" s="8"/>
      <c r="X23" s="8"/>
      <c r="AO23" s="1"/>
    </row>
    <row r="24" spans="1:49" x14ac:dyDescent="0.2">
      <c r="AN24" s="12" t="s">
        <v>228</v>
      </c>
      <c r="AO24" s="1"/>
    </row>
    <row r="25" spans="1:49" ht="20.25" x14ac:dyDescent="0.3">
      <c r="A25" s="204" t="s">
        <v>153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197" t="s">
        <v>154</v>
      </c>
      <c r="AJ25" s="198"/>
      <c r="AK25" s="198"/>
      <c r="AL25" s="198"/>
      <c r="AM25" s="198"/>
      <c r="AN25" s="198"/>
      <c r="AO25" s="198"/>
    </row>
    <row r="26" spans="1:49" x14ac:dyDescent="0.2">
      <c r="A26" s="150" t="s">
        <v>22</v>
      </c>
      <c r="B26" s="150"/>
      <c r="C26" s="150"/>
      <c r="D26" s="151" t="s">
        <v>23</v>
      </c>
      <c r="E26" s="151"/>
      <c r="F26" s="152" t="s">
        <v>24</v>
      </c>
      <c r="G26" s="152"/>
      <c r="H26" s="152"/>
      <c r="I26" s="150" t="s">
        <v>25</v>
      </c>
      <c r="J26" s="150"/>
      <c r="K26" s="150"/>
      <c r="L26" s="150" t="s">
        <v>26</v>
      </c>
      <c r="M26" s="150"/>
      <c r="N26" s="150" t="s">
        <v>27</v>
      </c>
      <c r="O26" s="150"/>
      <c r="P26" s="150"/>
      <c r="Q26" s="150"/>
      <c r="R26" s="150"/>
      <c r="S26" s="150"/>
      <c r="T26" s="150"/>
      <c r="U26" s="13"/>
      <c r="V26" s="150" t="s">
        <v>28</v>
      </c>
      <c r="W26" s="150"/>
      <c r="X26" s="150"/>
      <c r="Y26" s="150"/>
      <c r="Z26" s="150"/>
      <c r="AA26" s="13"/>
      <c r="AB26" s="150" t="s">
        <v>29</v>
      </c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</row>
    <row r="27" spans="1:49" x14ac:dyDescent="0.2">
      <c r="A27" s="144" t="str">
        <f>$H$1</f>
        <v>M16-1</v>
      </c>
      <c r="B27" s="144"/>
      <c r="C27" s="144"/>
      <c r="D27" s="144">
        <v>1</v>
      </c>
      <c r="E27" s="144"/>
      <c r="F27" s="144" t="str">
        <f>RIGHT($B$8,1)</f>
        <v>A</v>
      </c>
      <c r="G27" s="144"/>
      <c r="H27" s="144"/>
      <c r="I27" s="145" t="s">
        <v>155</v>
      </c>
      <c r="J27" s="145"/>
      <c r="K27" s="145"/>
      <c r="L27" s="146">
        <v>1</v>
      </c>
      <c r="M27" s="146"/>
      <c r="N27" s="169" t="str">
        <f>B9</f>
        <v>BSV1</v>
      </c>
      <c r="O27" s="169"/>
      <c r="P27" s="169"/>
      <c r="Q27" s="15" t="s">
        <v>34</v>
      </c>
      <c r="R27" s="169" t="str">
        <f>B10</f>
        <v>HAPI1</v>
      </c>
      <c r="S27" s="169"/>
      <c r="T27" s="169"/>
      <c r="V27" s="170"/>
      <c r="W27" s="170"/>
      <c r="X27" s="15" t="s">
        <v>35</v>
      </c>
      <c r="Y27" s="143"/>
      <c r="Z27" s="143"/>
      <c r="AB27" s="169" t="s">
        <v>156</v>
      </c>
      <c r="AC27" s="169"/>
      <c r="AD27" s="169"/>
      <c r="AE27" s="22" t="s">
        <v>34</v>
      </c>
      <c r="AF27" s="169" t="s">
        <v>156</v>
      </c>
      <c r="AG27" s="169"/>
      <c r="AH27" s="169"/>
      <c r="AK27" s="144" t="str">
        <f>N10</f>
        <v>BSV2</v>
      </c>
      <c r="AL27" s="144"/>
      <c r="AM27" s="144"/>
      <c r="AO27" s="1"/>
      <c r="AQ27" s="1" t="str">
        <f>N27&amp;R27</f>
        <v>BSV1HAPI1</v>
      </c>
      <c r="AR27" s="1">
        <f>V27</f>
        <v>0</v>
      </c>
      <c r="AS27" s="1">
        <f>Y27</f>
        <v>0</v>
      </c>
      <c r="AU27" s="1" t="str">
        <f>R27&amp;N27</f>
        <v>HAPI1BSV1</v>
      </c>
      <c r="AV27" s="1">
        <f>Y27</f>
        <v>0</v>
      </c>
      <c r="AW27" s="1">
        <f>V27</f>
        <v>0</v>
      </c>
    </row>
    <row r="28" spans="1:49" x14ac:dyDescent="0.2">
      <c r="A28" s="144" t="str">
        <f>$H$1</f>
        <v>M16-1</v>
      </c>
      <c r="B28" s="144"/>
      <c r="C28" s="144"/>
      <c r="D28" s="144">
        <v>2</v>
      </c>
      <c r="E28" s="144"/>
      <c r="F28" s="144" t="str">
        <f>RIGHT($H$8,1)</f>
        <v>B</v>
      </c>
      <c r="G28" s="144"/>
      <c r="H28" s="144"/>
      <c r="I28" s="145" t="s">
        <v>155</v>
      </c>
      <c r="J28" s="145"/>
      <c r="K28" s="145"/>
      <c r="L28" s="146">
        <v>1</v>
      </c>
      <c r="M28" s="146"/>
      <c r="N28" s="169" t="str">
        <f>H9</f>
        <v>SCAL</v>
      </c>
      <c r="O28" s="169"/>
      <c r="P28" s="169"/>
      <c r="Q28" s="15" t="s">
        <v>34</v>
      </c>
      <c r="R28" s="169" t="str">
        <f>H10</f>
        <v>ETV</v>
      </c>
      <c r="S28" s="169"/>
      <c r="T28" s="169"/>
      <c r="V28" s="147"/>
      <c r="W28" s="147"/>
      <c r="X28" s="15" t="s">
        <v>35</v>
      </c>
      <c r="Y28" s="143"/>
      <c r="Z28" s="143"/>
      <c r="AB28" s="169" t="s">
        <v>156</v>
      </c>
      <c r="AC28" s="169"/>
      <c r="AD28" s="169"/>
      <c r="AE28" s="22" t="s">
        <v>34</v>
      </c>
      <c r="AF28" s="169" t="s">
        <v>156</v>
      </c>
      <c r="AG28" s="169"/>
      <c r="AH28" s="169"/>
      <c r="AK28" s="144" t="str">
        <f>N12</f>
        <v>R2-4</v>
      </c>
      <c r="AL28" s="144"/>
      <c r="AM28" s="144"/>
      <c r="AO28" s="1"/>
      <c r="AQ28" s="1" t="str">
        <f>N28&amp;R28</f>
        <v>SCALETV</v>
      </c>
      <c r="AR28" s="1">
        <f>V28</f>
        <v>0</v>
      </c>
      <c r="AS28" s="1">
        <f>Y28</f>
        <v>0</v>
      </c>
      <c r="AU28" s="1" t="str">
        <f>R28&amp;N28</f>
        <v>ETVSCAL</v>
      </c>
      <c r="AV28" s="1">
        <f>Y28</f>
        <v>0</v>
      </c>
      <c r="AW28" s="1">
        <f>V28</f>
        <v>0</v>
      </c>
    </row>
    <row r="29" spans="1:49" x14ac:dyDescent="0.2">
      <c r="A29" s="144" t="str">
        <f>$H$1</f>
        <v>M16-1</v>
      </c>
      <c r="B29" s="144"/>
      <c r="C29" s="144"/>
      <c r="D29" s="144">
        <v>3</v>
      </c>
      <c r="E29" s="144"/>
      <c r="F29" s="144" t="str">
        <f>RIGHT($N$8,1)</f>
        <v>C</v>
      </c>
      <c r="G29" s="144"/>
      <c r="H29" s="144"/>
      <c r="I29" s="145" t="s">
        <v>157</v>
      </c>
      <c r="J29" s="145"/>
      <c r="K29" s="145"/>
      <c r="L29" s="146">
        <v>1</v>
      </c>
      <c r="M29" s="146"/>
      <c r="N29" s="169" t="str">
        <f>N9</f>
        <v>NTSV1</v>
      </c>
      <c r="O29" s="169"/>
      <c r="P29" s="169"/>
      <c r="Q29" s="15" t="s">
        <v>34</v>
      </c>
      <c r="R29" s="169" t="str">
        <f>N10</f>
        <v>BSV2</v>
      </c>
      <c r="S29" s="169"/>
      <c r="T29" s="169"/>
      <c r="V29" s="147"/>
      <c r="W29" s="147"/>
      <c r="X29" s="15" t="s">
        <v>35</v>
      </c>
      <c r="Y29" s="143"/>
      <c r="Z29" s="143"/>
      <c r="AB29" s="169" t="s">
        <v>156</v>
      </c>
      <c r="AC29" s="169"/>
      <c r="AD29" s="169"/>
      <c r="AE29" s="22" t="s">
        <v>34</v>
      </c>
      <c r="AF29" s="169" t="s">
        <v>156</v>
      </c>
      <c r="AG29" s="169"/>
      <c r="AH29" s="169"/>
      <c r="AK29" s="144" t="str">
        <f>B9</f>
        <v>BSV1</v>
      </c>
      <c r="AL29" s="144"/>
      <c r="AM29" s="144"/>
      <c r="AO29" s="1"/>
      <c r="AQ29" s="1" t="str">
        <f>N29&amp;R29</f>
        <v>NTSV1BSV2</v>
      </c>
      <c r="AR29" s="1">
        <f>V29</f>
        <v>0</v>
      </c>
      <c r="AS29" s="1">
        <f>Y29</f>
        <v>0</v>
      </c>
      <c r="AU29" s="1" t="str">
        <f>R29&amp;N29</f>
        <v>BSV2NTSV1</v>
      </c>
      <c r="AV29" s="1">
        <f>Y29</f>
        <v>0</v>
      </c>
      <c r="AW29" s="1">
        <f>V29</f>
        <v>0</v>
      </c>
    </row>
    <row r="30" spans="1:49" x14ac:dyDescent="0.2">
      <c r="A30" s="144" t="str">
        <f>$H$1</f>
        <v>M16-1</v>
      </c>
      <c r="B30" s="144"/>
      <c r="C30" s="144"/>
      <c r="D30" s="144">
        <v>4</v>
      </c>
      <c r="E30" s="144"/>
      <c r="F30" s="144" t="str">
        <f>RIGHT($N$8,1)</f>
        <v>C</v>
      </c>
      <c r="G30" s="144"/>
      <c r="H30" s="144"/>
      <c r="I30" s="145" t="s">
        <v>157</v>
      </c>
      <c r="J30" s="145"/>
      <c r="K30" s="145"/>
      <c r="L30" s="146">
        <v>2</v>
      </c>
      <c r="M30" s="146"/>
      <c r="N30" s="169" t="str">
        <f>N11</f>
        <v>R2-1</v>
      </c>
      <c r="O30" s="169"/>
      <c r="P30" s="169"/>
      <c r="Q30" s="15" t="s">
        <v>34</v>
      </c>
      <c r="R30" s="169" t="str">
        <f>N12</f>
        <v>R2-4</v>
      </c>
      <c r="S30" s="169"/>
      <c r="T30" s="169"/>
      <c r="V30" s="147"/>
      <c r="W30" s="147"/>
      <c r="X30" s="15" t="s">
        <v>35</v>
      </c>
      <c r="Y30" s="143"/>
      <c r="Z30" s="143"/>
      <c r="AB30" s="169" t="s">
        <v>156</v>
      </c>
      <c r="AC30" s="169"/>
      <c r="AD30" s="169"/>
      <c r="AE30" s="22" t="s">
        <v>34</v>
      </c>
      <c r="AF30" s="169" t="s">
        <v>156</v>
      </c>
      <c r="AG30" s="169"/>
      <c r="AH30" s="169"/>
      <c r="AK30" s="144" t="str">
        <f>H10</f>
        <v>ETV</v>
      </c>
      <c r="AL30" s="144"/>
      <c r="AM30" s="144"/>
      <c r="AO30" s="1"/>
      <c r="AQ30" s="1" t="str">
        <f>N30&amp;R30</f>
        <v>R2-1R2-4</v>
      </c>
      <c r="AR30" s="1">
        <f>V30</f>
        <v>0</v>
      </c>
      <c r="AS30" s="1">
        <f>Y30</f>
        <v>0</v>
      </c>
      <c r="AU30" s="1" t="str">
        <f>R30&amp;N30</f>
        <v>R2-4R2-1</v>
      </c>
      <c r="AV30" s="1">
        <f>Y30</f>
        <v>0</v>
      </c>
      <c r="AW30" s="1">
        <f>V30</f>
        <v>0</v>
      </c>
    </row>
    <row r="31" spans="1:49" x14ac:dyDescent="0.2">
      <c r="A31" s="6"/>
      <c r="B31" s="6"/>
      <c r="C31" s="6"/>
      <c r="D31" s="31"/>
      <c r="E31" s="31"/>
      <c r="F31" s="15"/>
      <c r="G31" s="15"/>
      <c r="H31" s="1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V31" s="6"/>
      <c r="W31" s="6"/>
      <c r="X31" s="6"/>
      <c r="Y31" s="6"/>
      <c r="Z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9" x14ac:dyDescent="0.2">
      <c r="AE32" s="17"/>
      <c r="AI32" s="197" t="s">
        <v>154</v>
      </c>
      <c r="AJ32" s="198"/>
      <c r="AK32" s="198"/>
      <c r="AL32" s="198"/>
      <c r="AM32" s="198"/>
      <c r="AN32" s="198"/>
      <c r="AO32" s="198"/>
    </row>
    <row r="33" spans="1:49" x14ac:dyDescent="0.2">
      <c r="A33" s="150" t="s">
        <v>22</v>
      </c>
      <c r="B33" s="150"/>
      <c r="C33" s="150"/>
      <c r="D33" s="151" t="s">
        <v>23</v>
      </c>
      <c r="E33" s="151"/>
      <c r="F33" s="152" t="s">
        <v>24</v>
      </c>
      <c r="G33" s="152"/>
      <c r="H33" s="152"/>
      <c r="I33" s="150" t="s">
        <v>25</v>
      </c>
      <c r="J33" s="150"/>
      <c r="K33" s="150"/>
      <c r="L33" s="150" t="s">
        <v>26</v>
      </c>
      <c r="M33" s="150"/>
      <c r="N33" s="150" t="s">
        <v>27</v>
      </c>
      <c r="O33" s="150"/>
      <c r="P33" s="150"/>
      <c r="Q33" s="150"/>
      <c r="R33" s="150"/>
      <c r="S33" s="150"/>
      <c r="T33" s="150"/>
      <c r="U33" s="13"/>
      <c r="V33" s="150" t="s">
        <v>28</v>
      </c>
      <c r="W33" s="150"/>
      <c r="X33" s="150"/>
      <c r="Y33" s="150"/>
      <c r="Z33" s="150"/>
      <c r="AA33" s="13"/>
      <c r="AB33" s="173" t="s">
        <v>29</v>
      </c>
      <c r="AC33" s="173"/>
      <c r="AD33" s="173"/>
      <c r="AE33" s="173"/>
      <c r="AF33" s="173"/>
      <c r="AG33" s="173"/>
      <c r="AH33" s="173"/>
      <c r="AI33" s="150"/>
      <c r="AJ33" s="150"/>
      <c r="AK33" s="150"/>
      <c r="AL33" s="150"/>
      <c r="AM33" s="150"/>
      <c r="AN33" s="150"/>
      <c r="AO33" s="150"/>
    </row>
    <row r="34" spans="1:49" x14ac:dyDescent="0.2">
      <c r="A34" s="144" t="str">
        <f>$H$1</f>
        <v>M16-1</v>
      </c>
      <c r="B34" s="144"/>
      <c r="C34" s="144"/>
      <c r="D34" s="144">
        <v>5</v>
      </c>
      <c r="E34" s="144"/>
      <c r="F34" s="144" t="str">
        <f>RIGHT($B$8,1)</f>
        <v>A</v>
      </c>
      <c r="G34" s="144"/>
      <c r="H34" s="144"/>
      <c r="I34" s="145" t="s">
        <v>158</v>
      </c>
      <c r="J34" s="145"/>
      <c r="K34" s="145"/>
      <c r="L34" s="146">
        <v>1</v>
      </c>
      <c r="M34" s="146"/>
      <c r="N34" s="169" t="str">
        <f>B10</f>
        <v>HAPI1</v>
      </c>
      <c r="O34" s="169"/>
      <c r="P34" s="169"/>
      <c r="Q34" s="15" t="s">
        <v>34</v>
      </c>
      <c r="R34" s="169" t="str">
        <f>B11</f>
        <v>R2-3</v>
      </c>
      <c r="S34" s="169"/>
      <c r="T34" s="169"/>
      <c r="V34" s="170"/>
      <c r="W34" s="170"/>
      <c r="X34" s="15" t="s">
        <v>35</v>
      </c>
      <c r="Y34" s="143"/>
      <c r="Z34" s="143"/>
      <c r="AB34" s="169" t="s">
        <v>156</v>
      </c>
      <c r="AC34" s="169"/>
      <c r="AD34" s="169"/>
      <c r="AE34" s="22" t="s">
        <v>34</v>
      </c>
      <c r="AF34" s="169" t="s">
        <v>156</v>
      </c>
      <c r="AG34" s="169"/>
      <c r="AH34" s="169"/>
      <c r="AK34" s="144" t="str">
        <f>N9</f>
        <v>NTSV1</v>
      </c>
      <c r="AL34" s="144"/>
      <c r="AM34" s="144"/>
      <c r="AO34" s="1"/>
      <c r="AQ34" s="1" t="str">
        <f>N34&amp;R34</f>
        <v>HAPI1R2-3</v>
      </c>
      <c r="AR34" s="1">
        <f>V34</f>
        <v>0</v>
      </c>
      <c r="AS34" s="1">
        <f>Y34</f>
        <v>0</v>
      </c>
      <c r="AU34" s="1" t="str">
        <f>R34&amp;N34</f>
        <v>R2-3HAPI1</v>
      </c>
      <c r="AV34" s="1">
        <f>Y34</f>
        <v>0</v>
      </c>
      <c r="AW34" s="1">
        <f>V34</f>
        <v>0</v>
      </c>
    </row>
    <row r="35" spans="1:49" x14ac:dyDescent="0.2">
      <c r="A35" s="144" t="str">
        <f>$H$1</f>
        <v>M16-1</v>
      </c>
      <c r="B35" s="144"/>
      <c r="C35" s="144"/>
      <c r="D35" s="144">
        <v>6</v>
      </c>
      <c r="E35" s="144"/>
      <c r="F35" s="144" t="str">
        <f>RIGHT($H$8,1)</f>
        <v>B</v>
      </c>
      <c r="G35" s="144"/>
      <c r="H35" s="144"/>
      <c r="I35" s="145" t="s">
        <v>158</v>
      </c>
      <c r="J35" s="145"/>
      <c r="K35" s="145"/>
      <c r="L35" s="146">
        <v>1</v>
      </c>
      <c r="M35" s="146"/>
      <c r="N35" s="169" t="str">
        <f>H10</f>
        <v>ETV</v>
      </c>
      <c r="O35" s="169"/>
      <c r="P35" s="169"/>
      <c r="Q35" s="15" t="s">
        <v>34</v>
      </c>
      <c r="R35" s="169" t="str">
        <f>H11</f>
        <v>R2-2</v>
      </c>
      <c r="S35" s="169"/>
      <c r="T35" s="169"/>
      <c r="V35" s="147"/>
      <c r="W35" s="147"/>
      <c r="X35" s="15" t="s">
        <v>35</v>
      </c>
      <c r="Y35" s="143"/>
      <c r="Z35" s="143"/>
      <c r="AB35" s="169" t="s">
        <v>156</v>
      </c>
      <c r="AC35" s="169"/>
      <c r="AD35" s="169"/>
      <c r="AE35" s="22" t="s">
        <v>34</v>
      </c>
      <c r="AF35" s="169" t="s">
        <v>156</v>
      </c>
      <c r="AG35" s="169"/>
      <c r="AH35" s="169"/>
      <c r="AK35" s="144" t="str">
        <f>N11</f>
        <v>R2-1</v>
      </c>
      <c r="AL35" s="144"/>
      <c r="AM35" s="144"/>
      <c r="AO35" s="1"/>
      <c r="AQ35" s="1" t="str">
        <f>N35&amp;R35</f>
        <v>ETVR2-2</v>
      </c>
      <c r="AR35" s="1">
        <f>V35</f>
        <v>0</v>
      </c>
      <c r="AS35" s="1">
        <f>Y35</f>
        <v>0</v>
      </c>
      <c r="AU35" s="1" t="str">
        <f>R35&amp;N35</f>
        <v>R2-2ETV</v>
      </c>
      <c r="AV35" s="1">
        <f>Y35</f>
        <v>0</v>
      </c>
      <c r="AW35" s="1">
        <f>V35</f>
        <v>0</v>
      </c>
    </row>
    <row r="36" spans="1:49" x14ac:dyDescent="0.2">
      <c r="A36" s="144" t="str">
        <f>$H$1</f>
        <v>M16-1</v>
      </c>
      <c r="B36" s="144"/>
      <c r="C36" s="144"/>
      <c r="D36" s="144">
        <v>7</v>
      </c>
      <c r="E36" s="144"/>
      <c r="F36" s="144" t="str">
        <f>RIGHT($N$8,1)</f>
        <v>C</v>
      </c>
      <c r="G36" s="144"/>
      <c r="H36" s="144"/>
      <c r="I36" s="145" t="s">
        <v>159</v>
      </c>
      <c r="J36" s="145"/>
      <c r="K36" s="145"/>
      <c r="L36" s="146">
        <v>1</v>
      </c>
      <c r="M36" s="146"/>
      <c r="N36" s="169" t="str">
        <f>N10</f>
        <v>BSV2</v>
      </c>
      <c r="O36" s="169"/>
      <c r="P36" s="169"/>
      <c r="Q36" s="15" t="s">
        <v>34</v>
      </c>
      <c r="R36" s="169" t="str">
        <f>N11</f>
        <v>R2-1</v>
      </c>
      <c r="S36" s="169"/>
      <c r="T36" s="169"/>
      <c r="V36" s="147"/>
      <c r="W36" s="147"/>
      <c r="X36" s="15" t="s">
        <v>35</v>
      </c>
      <c r="Y36" s="143"/>
      <c r="Z36" s="143"/>
      <c r="AB36" s="169" t="s">
        <v>156</v>
      </c>
      <c r="AC36" s="169"/>
      <c r="AD36" s="169"/>
      <c r="AE36" s="22" t="s">
        <v>34</v>
      </c>
      <c r="AF36" s="169" t="s">
        <v>156</v>
      </c>
      <c r="AG36" s="169"/>
      <c r="AH36" s="169"/>
      <c r="AK36" s="144" t="str">
        <f>B10</f>
        <v>HAPI1</v>
      </c>
      <c r="AL36" s="144"/>
      <c r="AM36" s="144"/>
      <c r="AO36" s="1"/>
      <c r="AQ36" s="1" t="str">
        <f>N36&amp;R36</f>
        <v>BSV2R2-1</v>
      </c>
      <c r="AR36" s="1">
        <f>V36</f>
        <v>0</v>
      </c>
      <c r="AS36" s="1">
        <f>Y36</f>
        <v>0</v>
      </c>
      <c r="AU36" s="1" t="str">
        <f>R36&amp;N36</f>
        <v>R2-1BSV2</v>
      </c>
      <c r="AV36" s="1">
        <f>Y36</f>
        <v>0</v>
      </c>
      <c r="AW36" s="1">
        <f>V36</f>
        <v>0</v>
      </c>
    </row>
    <row r="37" spans="1:49" x14ac:dyDescent="0.2">
      <c r="A37" s="144" t="str">
        <f>$H$1</f>
        <v>M16-1</v>
      </c>
      <c r="B37" s="144"/>
      <c r="C37" s="144"/>
      <c r="D37" s="144">
        <v>8</v>
      </c>
      <c r="E37" s="144"/>
      <c r="F37" s="144" t="str">
        <f>RIGHT($N$8,1)</f>
        <v>C</v>
      </c>
      <c r="G37" s="144"/>
      <c r="H37" s="144"/>
      <c r="I37" s="145" t="s">
        <v>159</v>
      </c>
      <c r="J37" s="145"/>
      <c r="K37" s="145"/>
      <c r="L37" s="146">
        <v>2</v>
      </c>
      <c r="M37" s="146"/>
      <c r="N37" s="169" t="str">
        <f>N12</f>
        <v>R2-4</v>
      </c>
      <c r="O37" s="169"/>
      <c r="P37" s="169"/>
      <c r="Q37" s="15" t="s">
        <v>34</v>
      </c>
      <c r="R37" s="169" t="str">
        <f>N9</f>
        <v>NTSV1</v>
      </c>
      <c r="S37" s="169"/>
      <c r="T37" s="169"/>
      <c r="V37" s="147"/>
      <c r="W37" s="147"/>
      <c r="X37" s="15" t="s">
        <v>35</v>
      </c>
      <c r="Y37" s="143"/>
      <c r="Z37" s="143"/>
      <c r="AB37" s="169" t="s">
        <v>156</v>
      </c>
      <c r="AC37" s="169"/>
      <c r="AD37" s="169"/>
      <c r="AE37" s="22" t="s">
        <v>34</v>
      </c>
      <c r="AF37" s="169" t="s">
        <v>156</v>
      </c>
      <c r="AG37" s="169"/>
      <c r="AH37" s="169"/>
      <c r="AK37" s="144" t="str">
        <f>H11</f>
        <v>R2-2</v>
      </c>
      <c r="AL37" s="144"/>
      <c r="AM37" s="144"/>
      <c r="AO37" s="1"/>
      <c r="AQ37" s="1" t="str">
        <f>N37&amp;R37</f>
        <v>R2-4NTSV1</v>
      </c>
      <c r="AR37" s="1">
        <f>V37</f>
        <v>0</v>
      </c>
      <c r="AS37" s="1">
        <f>Y37</f>
        <v>0</v>
      </c>
      <c r="AU37" s="1" t="str">
        <f>R37&amp;N37</f>
        <v>NTSV1R2-4</v>
      </c>
      <c r="AV37" s="1">
        <f>Y37</f>
        <v>0</v>
      </c>
      <c r="AW37" s="1">
        <f>V37</f>
        <v>0</v>
      </c>
    </row>
    <row r="39" spans="1:49" ht="12.75" customHeight="1" x14ac:dyDescent="0.2">
      <c r="AB39" s="17"/>
      <c r="AC39" s="17"/>
      <c r="AD39" s="17"/>
      <c r="AE39" s="17"/>
      <c r="AI39" s="197" t="s">
        <v>154</v>
      </c>
      <c r="AJ39" s="198"/>
      <c r="AK39" s="198"/>
      <c r="AL39" s="198"/>
      <c r="AM39" s="198"/>
      <c r="AN39" s="198"/>
      <c r="AO39" s="198"/>
    </row>
    <row r="40" spans="1:49" x14ac:dyDescent="0.2">
      <c r="A40" s="150" t="s">
        <v>22</v>
      </c>
      <c r="B40" s="150"/>
      <c r="C40" s="150"/>
      <c r="D40" s="151" t="s">
        <v>23</v>
      </c>
      <c r="E40" s="151"/>
      <c r="F40" s="152" t="s">
        <v>24</v>
      </c>
      <c r="G40" s="152"/>
      <c r="H40" s="152"/>
      <c r="I40" s="150" t="s">
        <v>25</v>
      </c>
      <c r="J40" s="150"/>
      <c r="K40" s="150"/>
      <c r="L40" s="150" t="s">
        <v>26</v>
      </c>
      <c r="M40" s="150"/>
      <c r="N40" s="150" t="s">
        <v>27</v>
      </c>
      <c r="O40" s="150"/>
      <c r="P40" s="150"/>
      <c r="Q40" s="150"/>
      <c r="R40" s="150"/>
      <c r="S40" s="150"/>
      <c r="T40" s="150"/>
      <c r="U40" s="13"/>
      <c r="V40" s="150" t="s">
        <v>28</v>
      </c>
      <c r="W40" s="150"/>
      <c r="X40" s="150"/>
      <c r="Y40" s="150"/>
      <c r="Z40" s="150"/>
      <c r="AA40" s="13"/>
      <c r="AB40" s="173" t="s">
        <v>29</v>
      </c>
      <c r="AC40" s="173"/>
      <c r="AD40" s="173"/>
      <c r="AE40" s="173"/>
      <c r="AF40" s="173"/>
      <c r="AG40" s="173"/>
      <c r="AH40" s="173"/>
      <c r="AI40" s="150"/>
      <c r="AJ40" s="150"/>
      <c r="AK40" s="150"/>
      <c r="AL40" s="150"/>
      <c r="AM40" s="150"/>
      <c r="AN40" s="150"/>
      <c r="AO40" s="150"/>
    </row>
    <row r="41" spans="1:49" x14ac:dyDescent="0.2">
      <c r="A41" s="144" t="str">
        <f>$H$1</f>
        <v>M16-1</v>
      </c>
      <c r="B41" s="144"/>
      <c r="C41" s="144"/>
      <c r="D41" s="144">
        <v>9</v>
      </c>
      <c r="E41" s="144"/>
      <c r="F41" s="144" t="str">
        <f>RIGHT($B$8,1)</f>
        <v>A</v>
      </c>
      <c r="G41" s="144"/>
      <c r="H41" s="144"/>
      <c r="I41" s="145" t="s">
        <v>160</v>
      </c>
      <c r="J41" s="145"/>
      <c r="K41" s="145"/>
      <c r="L41" s="146">
        <v>1</v>
      </c>
      <c r="M41" s="146"/>
      <c r="N41" s="169" t="str">
        <f>B11</f>
        <v>R2-3</v>
      </c>
      <c r="O41" s="169"/>
      <c r="P41" s="169"/>
      <c r="Q41" s="15" t="s">
        <v>34</v>
      </c>
      <c r="R41" s="169" t="str">
        <f>B9</f>
        <v>BSV1</v>
      </c>
      <c r="S41" s="169"/>
      <c r="T41" s="169"/>
      <c r="V41" s="170"/>
      <c r="W41" s="170"/>
      <c r="X41" s="15" t="s">
        <v>35</v>
      </c>
      <c r="Y41" s="143"/>
      <c r="Z41" s="143"/>
      <c r="AB41" s="169" t="s">
        <v>156</v>
      </c>
      <c r="AC41" s="169"/>
      <c r="AD41" s="169"/>
      <c r="AE41" s="22" t="s">
        <v>34</v>
      </c>
      <c r="AF41" s="169" t="s">
        <v>156</v>
      </c>
      <c r="AG41" s="169"/>
      <c r="AH41" s="169"/>
      <c r="AK41" s="144" t="str">
        <f>N11</f>
        <v>R2-1</v>
      </c>
      <c r="AL41" s="144"/>
      <c r="AM41" s="144"/>
      <c r="AO41" s="1"/>
      <c r="AQ41" s="1" t="str">
        <f>N41&amp;R41</f>
        <v>R2-3BSV1</v>
      </c>
      <c r="AR41" s="1">
        <f>V41</f>
        <v>0</v>
      </c>
      <c r="AS41" s="1">
        <f>Y41</f>
        <v>0</v>
      </c>
      <c r="AU41" s="1" t="str">
        <f>R41&amp;N41</f>
        <v>BSV1R2-3</v>
      </c>
      <c r="AV41" s="1">
        <f>Y41</f>
        <v>0</v>
      </c>
      <c r="AW41" s="1">
        <f>V41</f>
        <v>0</v>
      </c>
    </row>
    <row r="42" spans="1:49" x14ac:dyDescent="0.2">
      <c r="A42" s="144" t="str">
        <f>$H$1</f>
        <v>M16-1</v>
      </c>
      <c r="B42" s="144"/>
      <c r="C42" s="144"/>
      <c r="D42" s="144">
        <v>10</v>
      </c>
      <c r="E42" s="144"/>
      <c r="F42" s="144" t="str">
        <f>RIGHT($H$8,1)</f>
        <v>B</v>
      </c>
      <c r="G42" s="144"/>
      <c r="H42" s="144"/>
      <c r="I42" s="145" t="s">
        <v>160</v>
      </c>
      <c r="J42" s="145"/>
      <c r="K42" s="145"/>
      <c r="L42" s="146">
        <v>1</v>
      </c>
      <c r="M42" s="146"/>
      <c r="N42" s="169" t="str">
        <f>H11</f>
        <v>R2-2</v>
      </c>
      <c r="O42" s="169"/>
      <c r="P42" s="169"/>
      <c r="Q42" s="15" t="s">
        <v>34</v>
      </c>
      <c r="R42" s="169" t="str">
        <f>H9</f>
        <v>SCAL</v>
      </c>
      <c r="S42" s="169"/>
      <c r="T42" s="169"/>
      <c r="V42" s="147"/>
      <c r="W42" s="147"/>
      <c r="X42" s="15" t="s">
        <v>35</v>
      </c>
      <c r="Y42" s="143"/>
      <c r="Z42" s="143"/>
      <c r="AB42" s="169" t="s">
        <v>156</v>
      </c>
      <c r="AC42" s="169"/>
      <c r="AD42" s="169"/>
      <c r="AE42" s="22" t="s">
        <v>34</v>
      </c>
      <c r="AF42" s="169" t="s">
        <v>156</v>
      </c>
      <c r="AG42" s="169"/>
      <c r="AH42" s="169"/>
      <c r="AK42" s="144" t="str">
        <f>N12</f>
        <v>R2-4</v>
      </c>
      <c r="AL42" s="144"/>
      <c r="AM42" s="144"/>
      <c r="AO42" s="1"/>
      <c r="AQ42" s="1" t="str">
        <f>N42&amp;R42</f>
        <v>R2-2SCAL</v>
      </c>
      <c r="AR42" s="1">
        <f>V42</f>
        <v>0</v>
      </c>
      <c r="AS42" s="1">
        <f>Y42</f>
        <v>0</v>
      </c>
      <c r="AU42" s="1" t="str">
        <f>R42&amp;N42</f>
        <v>SCALR2-2</v>
      </c>
      <c r="AV42" s="1">
        <f>Y42</f>
        <v>0</v>
      </c>
      <c r="AW42" s="1">
        <f>V42</f>
        <v>0</v>
      </c>
    </row>
    <row r="43" spans="1:49" x14ac:dyDescent="0.2">
      <c r="A43" s="144" t="str">
        <f>$H$1</f>
        <v>M16-1</v>
      </c>
      <c r="B43" s="144"/>
      <c r="C43" s="144"/>
      <c r="D43" s="144">
        <v>11</v>
      </c>
      <c r="E43" s="144"/>
      <c r="F43" s="144" t="str">
        <f>RIGHT($N$8,1)</f>
        <v>C</v>
      </c>
      <c r="G43" s="144"/>
      <c r="H43" s="144"/>
      <c r="I43" s="145" t="s">
        <v>161</v>
      </c>
      <c r="J43" s="145"/>
      <c r="K43" s="145"/>
      <c r="L43" s="146">
        <v>1</v>
      </c>
      <c r="M43" s="146"/>
      <c r="N43" s="169" t="str">
        <f>N11</f>
        <v>R2-1</v>
      </c>
      <c r="O43" s="169"/>
      <c r="P43" s="169"/>
      <c r="Q43" s="15" t="s">
        <v>34</v>
      </c>
      <c r="R43" s="169" t="str">
        <f>N9</f>
        <v>NTSV1</v>
      </c>
      <c r="S43" s="169"/>
      <c r="T43" s="169"/>
      <c r="V43" s="147"/>
      <c r="W43" s="147"/>
      <c r="X43" s="15" t="s">
        <v>35</v>
      </c>
      <c r="Y43" s="143"/>
      <c r="Z43" s="143"/>
      <c r="AB43" s="169" t="s">
        <v>156</v>
      </c>
      <c r="AC43" s="169"/>
      <c r="AD43" s="169"/>
      <c r="AE43" s="22" t="s">
        <v>34</v>
      </c>
      <c r="AF43" s="169" t="s">
        <v>156</v>
      </c>
      <c r="AG43" s="169"/>
      <c r="AH43" s="169"/>
      <c r="AK43" s="144" t="str">
        <f>B11</f>
        <v>R2-3</v>
      </c>
      <c r="AL43" s="144"/>
      <c r="AM43" s="144"/>
      <c r="AO43" s="1"/>
      <c r="AQ43" s="1" t="str">
        <f>N43&amp;R43</f>
        <v>R2-1NTSV1</v>
      </c>
      <c r="AR43" s="1">
        <f>V43</f>
        <v>0</v>
      </c>
      <c r="AS43" s="1">
        <f>Y43</f>
        <v>0</v>
      </c>
      <c r="AU43" s="1" t="str">
        <f>R43&amp;N43</f>
        <v>NTSV1R2-1</v>
      </c>
      <c r="AV43" s="1">
        <f>Y43</f>
        <v>0</v>
      </c>
      <c r="AW43" s="1">
        <f>V43</f>
        <v>0</v>
      </c>
    </row>
    <row r="44" spans="1:49" x14ac:dyDescent="0.2">
      <c r="A44" s="144" t="str">
        <f>$H$1</f>
        <v>M16-1</v>
      </c>
      <c r="B44" s="144"/>
      <c r="C44" s="144"/>
      <c r="D44" s="144">
        <v>12</v>
      </c>
      <c r="E44" s="144"/>
      <c r="F44" s="144" t="str">
        <f>RIGHT($N$8,1)</f>
        <v>C</v>
      </c>
      <c r="G44" s="144"/>
      <c r="H44" s="144"/>
      <c r="I44" s="145" t="s">
        <v>161</v>
      </c>
      <c r="J44" s="145"/>
      <c r="K44" s="145"/>
      <c r="L44" s="146">
        <v>2</v>
      </c>
      <c r="M44" s="146"/>
      <c r="N44" s="169" t="str">
        <f>N10</f>
        <v>BSV2</v>
      </c>
      <c r="O44" s="169"/>
      <c r="P44" s="169"/>
      <c r="Q44" s="15" t="s">
        <v>34</v>
      </c>
      <c r="R44" s="169" t="str">
        <f>N12</f>
        <v>R2-4</v>
      </c>
      <c r="S44" s="169"/>
      <c r="T44" s="169"/>
      <c r="V44" s="147"/>
      <c r="W44" s="147"/>
      <c r="X44" s="15" t="s">
        <v>35</v>
      </c>
      <c r="Y44" s="143"/>
      <c r="Z44" s="143"/>
      <c r="AB44" s="169" t="s">
        <v>156</v>
      </c>
      <c r="AC44" s="169"/>
      <c r="AD44" s="169"/>
      <c r="AE44" s="22" t="s">
        <v>34</v>
      </c>
      <c r="AF44" s="169" t="s">
        <v>156</v>
      </c>
      <c r="AG44" s="169"/>
      <c r="AH44" s="169"/>
      <c r="AK44" s="144" t="str">
        <f>H9</f>
        <v>SCAL</v>
      </c>
      <c r="AL44" s="144"/>
      <c r="AM44" s="144"/>
      <c r="AO44" s="1"/>
      <c r="AQ44" s="1" t="str">
        <f>N44&amp;R44</f>
        <v>BSV2R2-4</v>
      </c>
      <c r="AR44" s="1">
        <f>V44</f>
        <v>0</v>
      </c>
      <c r="AS44" s="1">
        <f>Y44</f>
        <v>0</v>
      </c>
      <c r="AU44" s="1" t="str">
        <f>R44&amp;N44</f>
        <v>R2-4BSV2</v>
      </c>
      <c r="AV44" s="1">
        <f>Y44</f>
        <v>0</v>
      </c>
      <c r="AW44" s="1">
        <f>V44</f>
        <v>0</v>
      </c>
    </row>
    <row r="45" spans="1:49" x14ac:dyDescent="0.2">
      <c r="AQ45" s="1" t="str">
        <f>N45&amp;R45</f>
        <v/>
      </c>
      <c r="AR45" s="1">
        <f>V45</f>
        <v>0</v>
      </c>
      <c r="AS45" s="1">
        <f>Y45</f>
        <v>0</v>
      </c>
      <c r="AU45" s="1" t="str">
        <f>R45&amp;N45</f>
        <v/>
      </c>
      <c r="AV45" s="1">
        <f>Y45</f>
        <v>0</v>
      </c>
      <c r="AW45" s="1">
        <f>V45</f>
        <v>0</v>
      </c>
    </row>
    <row r="46" spans="1:49" x14ac:dyDescent="0.2">
      <c r="A46" s="165" t="str">
        <f>B8</f>
        <v>Gruppe A</v>
      </c>
      <c r="B46" s="165"/>
      <c r="C46" s="165"/>
      <c r="D46" s="165"/>
      <c r="E46" s="166" t="str">
        <f>B47</f>
        <v>BSV1</v>
      </c>
      <c r="F46" s="166"/>
      <c r="G46" s="166"/>
      <c r="H46" s="166"/>
      <c r="I46" s="166" t="str">
        <f>B48</f>
        <v>HAPI1</v>
      </c>
      <c r="J46" s="166"/>
      <c r="K46" s="166"/>
      <c r="L46" s="166"/>
      <c r="M46" s="166" t="str">
        <f>B49</f>
        <v>R2-3</v>
      </c>
      <c r="N46" s="166"/>
      <c r="O46" s="166"/>
      <c r="P46" s="166"/>
      <c r="Q46" s="167" t="s">
        <v>63</v>
      </c>
      <c r="R46" s="167"/>
      <c r="S46" s="167"/>
      <c r="T46" s="167"/>
      <c r="U46" s="168" t="s">
        <v>64</v>
      </c>
      <c r="V46" s="168"/>
      <c r="W46" s="168"/>
      <c r="X46" s="168"/>
      <c r="Y46" s="169" t="s">
        <v>65</v>
      </c>
      <c r="Z46" s="169"/>
      <c r="AG46" s="149"/>
      <c r="AH46" s="149"/>
      <c r="AI46" s="149"/>
      <c r="AJ46" s="149"/>
      <c r="AO46" s="1"/>
    </row>
    <row r="47" spans="1:49" x14ac:dyDescent="0.2">
      <c r="A47" s="18" t="s">
        <v>67</v>
      </c>
      <c r="B47" s="158" t="str">
        <f>B9</f>
        <v>BSV1</v>
      </c>
      <c r="C47" s="158"/>
      <c r="D47" s="158"/>
      <c r="E47" s="160" t="s">
        <v>68</v>
      </c>
      <c r="F47" s="161"/>
      <c r="G47" s="162" t="s">
        <v>68</v>
      </c>
      <c r="H47" s="154"/>
      <c r="I47" s="163">
        <f>V27</f>
        <v>0</v>
      </c>
      <c r="J47" s="164"/>
      <c r="K47" s="154">
        <f>Y27</f>
        <v>0</v>
      </c>
      <c r="L47" s="155"/>
      <c r="M47" s="163">
        <f>Y41</f>
        <v>0</v>
      </c>
      <c r="N47" s="164"/>
      <c r="O47" s="154">
        <f>V41</f>
        <v>0</v>
      </c>
      <c r="P47" s="155"/>
      <c r="Q47" s="163">
        <f>+I47+M47+AG47</f>
        <v>0</v>
      </c>
      <c r="R47" s="164"/>
      <c r="S47" s="154">
        <f>+K47+O47+AI47</f>
        <v>0</v>
      </c>
      <c r="T47" s="155"/>
      <c r="U47" s="163">
        <f>IF(I47&gt;K47,2)+IF(M47&gt;O47,2)+IF(AG47&gt;AI47,2)</f>
        <v>0</v>
      </c>
      <c r="V47" s="164"/>
      <c r="W47" s="154">
        <f>IF(I47&lt;K47,2)+IF(M47&lt;O47,2)+IF(AG47&lt;AI47,2)</f>
        <v>0</v>
      </c>
      <c r="X47" s="155"/>
      <c r="Y47" s="156"/>
      <c r="Z47" s="157"/>
      <c r="AG47" s="202"/>
      <c r="AH47" s="202"/>
      <c r="AI47" s="199"/>
      <c r="AJ47" s="199"/>
      <c r="AO47" s="1"/>
      <c r="AR47" s="32"/>
      <c r="AS47" s="23"/>
    </row>
    <row r="48" spans="1:49" x14ac:dyDescent="0.2">
      <c r="A48" s="18" t="s">
        <v>70</v>
      </c>
      <c r="B48" s="158" t="str">
        <f>B10</f>
        <v>HAPI1</v>
      </c>
      <c r="C48" s="158"/>
      <c r="D48" s="158"/>
      <c r="E48" s="159" t="str">
        <f>CONCATENATE(I27,"-",L27)</f>
        <v>10:00-1</v>
      </c>
      <c r="F48" s="159"/>
      <c r="G48" s="159"/>
      <c r="H48" s="159"/>
      <c r="I48" s="160" t="s">
        <v>68</v>
      </c>
      <c r="J48" s="161"/>
      <c r="K48" s="162" t="s">
        <v>68</v>
      </c>
      <c r="L48" s="154"/>
      <c r="M48" s="163">
        <f>V34</f>
        <v>0</v>
      </c>
      <c r="N48" s="164"/>
      <c r="O48" s="154">
        <f>Y34</f>
        <v>0</v>
      </c>
      <c r="P48" s="155"/>
      <c r="Q48" s="163">
        <f>K47+M48+AG48</f>
        <v>0</v>
      </c>
      <c r="R48" s="164"/>
      <c r="S48" s="154">
        <f>I47+O48+AI48</f>
        <v>0</v>
      </c>
      <c r="T48" s="155"/>
      <c r="U48" s="163">
        <f>IF(K47&gt;I47,2)+IF(M48&gt;O48,2)+IF(AG48&gt;AI48,2)</f>
        <v>0</v>
      </c>
      <c r="V48" s="164"/>
      <c r="W48" s="154">
        <f>IF(K47&lt;I47,2)+IF(M48&lt;O48,2)+IF(AG48&lt;AI48,2)</f>
        <v>0</v>
      </c>
      <c r="X48" s="155"/>
      <c r="Y48" s="156"/>
      <c r="Z48" s="157"/>
      <c r="AG48" s="202"/>
      <c r="AH48" s="202"/>
      <c r="AI48" s="199"/>
      <c r="AJ48" s="199"/>
      <c r="AO48" s="1"/>
    </row>
    <row r="49" spans="1:52" x14ac:dyDescent="0.2">
      <c r="A49" s="18" t="s">
        <v>71</v>
      </c>
      <c r="B49" s="158" t="str">
        <f>B11</f>
        <v>R2-3</v>
      </c>
      <c r="C49" s="158"/>
      <c r="D49" s="158"/>
      <c r="E49" s="159" t="str">
        <f>CONCATENATE(I41,"-",L41)</f>
        <v>13:20-1</v>
      </c>
      <c r="F49" s="159"/>
      <c r="G49" s="159"/>
      <c r="H49" s="159"/>
      <c r="I49" s="159" t="str">
        <f>CONCATENATE(I34,"-",L34)</f>
        <v>11:40-1</v>
      </c>
      <c r="J49" s="159"/>
      <c r="K49" s="159"/>
      <c r="L49" s="159"/>
      <c r="M49" s="160" t="s">
        <v>68</v>
      </c>
      <c r="N49" s="161"/>
      <c r="O49" s="162" t="s">
        <v>68</v>
      </c>
      <c r="P49" s="154"/>
      <c r="Q49" s="163">
        <f>O47+O48+AG49</f>
        <v>0</v>
      </c>
      <c r="R49" s="164"/>
      <c r="S49" s="154">
        <f>M47+M48+AI49</f>
        <v>0</v>
      </c>
      <c r="T49" s="155"/>
      <c r="U49" s="163">
        <f>IF(O47&gt;M47,2)+IF(M48&lt;O48,2)+IF(AG49&gt;AI49,2)</f>
        <v>0</v>
      </c>
      <c r="V49" s="164"/>
      <c r="W49" s="154">
        <f>IF(O47&lt;M47,2)+IF(M48&gt;O48,2)+IF(AG49&lt;AI49,2)</f>
        <v>0</v>
      </c>
      <c r="X49" s="155"/>
      <c r="Y49" s="156"/>
      <c r="Z49" s="157"/>
      <c r="AG49" s="202"/>
      <c r="AH49" s="202"/>
      <c r="AI49" s="199"/>
      <c r="AJ49" s="199"/>
      <c r="AO49" s="1"/>
    </row>
    <row r="50" spans="1:52" ht="12.75" hidden="1" customHeight="1" x14ac:dyDescent="0.2">
      <c r="A50" s="18" t="s">
        <v>162</v>
      </c>
      <c r="B50" s="158" t="str">
        <f>B12</f>
        <v/>
      </c>
      <c r="C50" s="158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63">
        <f>AI47+AI48+AI49</f>
        <v>0</v>
      </c>
      <c r="R50" s="164"/>
      <c r="S50" s="154">
        <f>AG47+AG48+AG49</f>
        <v>0</v>
      </c>
      <c r="T50" s="155"/>
      <c r="U50" s="163">
        <f>IF(AI47&gt;AG47,2)+IF(AI48&gt;AG48,2)+IF(AI49&gt;AG49,2)</f>
        <v>0</v>
      </c>
      <c r="V50" s="164"/>
      <c r="W50" s="154">
        <f>IF(AI47&lt;AG47,2)+IF(AI48&lt;AG48,2)+IF(AI49&lt;AG49,2)</f>
        <v>0</v>
      </c>
      <c r="X50" s="155"/>
      <c r="Y50" s="200"/>
      <c r="Z50" s="201"/>
      <c r="AG50" s="203" t="s">
        <v>68</v>
      </c>
      <c r="AH50" s="203"/>
      <c r="AI50" s="199" t="s">
        <v>68</v>
      </c>
      <c r="AJ50" s="199"/>
      <c r="AO50" s="1"/>
    </row>
    <row r="51" spans="1:52" x14ac:dyDescent="0.2">
      <c r="AO51" s="1"/>
    </row>
    <row r="52" spans="1:52" x14ac:dyDescent="0.2">
      <c r="A52" s="165" t="str">
        <f>H8</f>
        <v>Gruppe B</v>
      </c>
      <c r="B52" s="165"/>
      <c r="C52" s="165"/>
      <c r="D52" s="165"/>
      <c r="E52" s="166" t="str">
        <f>B53</f>
        <v>SCAL</v>
      </c>
      <c r="F52" s="166"/>
      <c r="G52" s="166"/>
      <c r="H52" s="166"/>
      <c r="I52" s="166" t="str">
        <f>B54</f>
        <v>ETV</v>
      </c>
      <c r="J52" s="166"/>
      <c r="K52" s="166"/>
      <c r="L52" s="166"/>
      <c r="M52" s="166" t="str">
        <f>B55</f>
        <v>R2-2</v>
      </c>
      <c r="N52" s="166"/>
      <c r="O52" s="166"/>
      <c r="P52" s="166"/>
      <c r="Q52" s="167" t="s">
        <v>63</v>
      </c>
      <c r="R52" s="167"/>
      <c r="S52" s="167"/>
      <c r="T52" s="167"/>
      <c r="U52" s="168" t="s">
        <v>64</v>
      </c>
      <c r="V52" s="168"/>
      <c r="W52" s="168"/>
      <c r="X52" s="168"/>
      <c r="Y52" s="169" t="s">
        <v>65</v>
      </c>
      <c r="Z52" s="169"/>
      <c r="AG52" s="149"/>
      <c r="AH52" s="149"/>
      <c r="AI52" s="149"/>
      <c r="AJ52" s="149"/>
      <c r="AO52" s="1"/>
    </row>
    <row r="53" spans="1:52" x14ac:dyDescent="0.2">
      <c r="A53" s="18" t="s">
        <v>162</v>
      </c>
      <c r="B53" s="158" t="str">
        <f>H9</f>
        <v>SCAL</v>
      </c>
      <c r="C53" s="158"/>
      <c r="D53" s="158"/>
      <c r="E53" s="160" t="s">
        <v>68</v>
      </c>
      <c r="F53" s="161"/>
      <c r="G53" s="162" t="s">
        <v>68</v>
      </c>
      <c r="H53" s="154"/>
      <c r="I53" s="163">
        <f>V28</f>
        <v>0</v>
      </c>
      <c r="J53" s="164"/>
      <c r="K53" s="154">
        <f>Y28</f>
        <v>0</v>
      </c>
      <c r="L53" s="155"/>
      <c r="M53" s="163">
        <f>Y42</f>
        <v>0</v>
      </c>
      <c r="N53" s="164"/>
      <c r="O53" s="154">
        <f>V42</f>
        <v>0</v>
      </c>
      <c r="P53" s="155"/>
      <c r="Q53" s="163">
        <f>+I53+M53+AG53</f>
        <v>0</v>
      </c>
      <c r="R53" s="164"/>
      <c r="S53" s="154">
        <f>+K53+O53+AI53</f>
        <v>0</v>
      </c>
      <c r="T53" s="155"/>
      <c r="U53" s="163">
        <f>IF(I53&gt;K53,2)+IF(M53&gt;O53,2)+IF(AG53&gt;AI53,2)</f>
        <v>0</v>
      </c>
      <c r="V53" s="164"/>
      <c r="W53" s="154">
        <f>IF(I53&lt;K53,2)+IF(M53&lt;O53,2)+IF(AG53&lt;AI53,2)</f>
        <v>0</v>
      </c>
      <c r="X53" s="155"/>
      <c r="Y53" s="156"/>
      <c r="Z53" s="157"/>
      <c r="AG53" s="202"/>
      <c r="AH53" s="202"/>
      <c r="AI53" s="199"/>
      <c r="AJ53" s="199"/>
      <c r="AO53" s="1"/>
    </row>
    <row r="54" spans="1:52" x14ac:dyDescent="0.2">
      <c r="A54" s="18" t="s">
        <v>73</v>
      </c>
      <c r="B54" s="158" t="str">
        <f>H10</f>
        <v>ETV</v>
      </c>
      <c r="C54" s="158"/>
      <c r="D54" s="158"/>
      <c r="E54" s="159" t="str">
        <f>CONCATENATE(I28,"-",L28)</f>
        <v>10:00-1</v>
      </c>
      <c r="F54" s="159"/>
      <c r="G54" s="159"/>
      <c r="H54" s="159"/>
      <c r="I54" s="160" t="s">
        <v>68</v>
      </c>
      <c r="J54" s="161"/>
      <c r="K54" s="162" t="s">
        <v>68</v>
      </c>
      <c r="L54" s="154"/>
      <c r="M54" s="163">
        <f>V35</f>
        <v>0</v>
      </c>
      <c r="N54" s="164"/>
      <c r="O54" s="154">
        <f>Y35</f>
        <v>0</v>
      </c>
      <c r="P54" s="155"/>
      <c r="Q54" s="163">
        <f>K53+M54+AG54</f>
        <v>0</v>
      </c>
      <c r="R54" s="164"/>
      <c r="S54" s="154">
        <f>I53+O54+AI54</f>
        <v>0</v>
      </c>
      <c r="T54" s="155"/>
      <c r="U54" s="163">
        <f>IF(K53&gt;I53,2)+IF(M54&gt;O54,2)+IF(AG54&gt;AI54,2)</f>
        <v>0</v>
      </c>
      <c r="V54" s="164"/>
      <c r="W54" s="154">
        <f>IF(K53&lt;I53,2)+IF(M54&lt;O54,2)+IF(AG54&lt;AI54,2)</f>
        <v>0</v>
      </c>
      <c r="X54" s="155"/>
      <c r="Y54" s="156"/>
      <c r="Z54" s="157"/>
      <c r="AG54" s="202"/>
      <c r="AH54" s="202"/>
      <c r="AI54" s="199"/>
      <c r="AJ54" s="199"/>
      <c r="AO54" s="1"/>
    </row>
    <row r="55" spans="1:52" x14ac:dyDescent="0.2">
      <c r="A55" s="18" t="s">
        <v>75</v>
      </c>
      <c r="B55" s="158" t="str">
        <f>H11</f>
        <v>R2-2</v>
      </c>
      <c r="C55" s="158"/>
      <c r="D55" s="158"/>
      <c r="E55" s="159" t="str">
        <f>CONCATENATE(I42,"-",L42)</f>
        <v>13:20-1</v>
      </c>
      <c r="F55" s="159"/>
      <c r="G55" s="159"/>
      <c r="H55" s="159"/>
      <c r="I55" s="159" t="str">
        <f>CONCATENATE(I35,"-",L35)</f>
        <v>11:40-1</v>
      </c>
      <c r="J55" s="159"/>
      <c r="K55" s="159"/>
      <c r="L55" s="159"/>
      <c r="M55" s="160" t="s">
        <v>68</v>
      </c>
      <c r="N55" s="161"/>
      <c r="O55" s="162" t="s">
        <v>68</v>
      </c>
      <c r="P55" s="154"/>
      <c r="Q55" s="163">
        <f>O53+O54+AG55</f>
        <v>0</v>
      </c>
      <c r="R55" s="164"/>
      <c r="S55" s="154">
        <f>M53+M54+AI55</f>
        <v>0</v>
      </c>
      <c r="T55" s="155"/>
      <c r="U55" s="163">
        <f>IF(O53&gt;M53,2)+IF(M54&lt;O54,2)+IF(AG55&gt;AI55,2)</f>
        <v>0</v>
      </c>
      <c r="V55" s="164"/>
      <c r="W55" s="154">
        <f>IF(O53&lt;M53,2)+IF(M54&gt;O54,2)+IF(AG55&lt;AI55,2)</f>
        <v>0</v>
      </c>
      <c r="X55" s="155"/>
      <c r="Y55" s="156"/>
      <c r="Z55" s="157"/>
      <c r="AG55" s="202"/>
      <c r="AH55" s="202"/>
      <c r="AI55" s="199"/>
      <c r="AJ55" s="199"/>
      <c r="AO55" s="1"/>
    </row>
    <row r="56" spans="1:52" hidden="1" x14ac:dyDescent="0.2">
      <c r="A56" s="18"/>
      <c r="B56" s="158"/>
      <c r="C56" s="158"/>
      <c r="D56" s="158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60"/>
      <c r="R56" s="161"/>
      <c r="S56" s="162"/>
      <c r="T56" s="154"/>
      <c r="U56" s="163"/>
      <c r="V56" s="164"/>
      <c r="W56" s="154"/>
      <c r="X56" s="155"/>
      <c r="Y56" s="163"/>
      <c r="Z56" s="164"/>
      <c r="AA56" s="154"/>
      <c r="AB56" s="155"/>
      <c r="AC56" s="200"/>
      <c r="AD56" s="201"/>
      <c r="AO56" s="1"/>
    </row>
    <row r="57" spans="1:52" x14ac:dyDescent="0.2">
      <c r="AO57" s="1"/>
    </row>
    <row r="58" spans="1:52" x14ac:dyDescent="0.2">
      <c r="A58" s="165" t="str">
        <f>N8</f>
        <v>Gruppe C</v>
      </c>
      <c r="B58" s="165"/>
      <c r="C58" s="165"/>
      <c r="D58" s="165"/>
      <c r="E58" s="166" t="str">
        <f>B59</f>
        <v>NTSV1</v>
      </c>
      <c r="F58" s="166"/>
      <c r="G58" s="166"/>
      <c r="H58" s="166"/>
      <c r="I58" s="166" t="str">
        <f>B60</f>
        <v>BSV2</v>
      </c>
      <c r="J58" s="166"/>
      <c r="K58" s="166"/>
      <c r="L58" s="166"/>
      <c r="M58" s="166" t="str">
        <f>B61</f>
        <v>R2-1</v>
      </c>
      <c r="N58" s="166"/>
      <c r="O58" s="166"/>
      <c r="P58" s="166"/>
      <c r="Q58" s="166" t="str">
        <f>B62</f>
        <v>R2-4</v>
      </c>
      <c r="R58" s="166"/>
      <c r="S58" s="166"/>
      <c r="T58" s="166"/>
      <c r="U58" s="167" t="s">
        <v>63</v>
      </c>
      <c r="V58" s="167"/>
      <c r="W58" s="167"/>
      <c r="X58" s="167"/>
      <c r="Y58" s="168" t="s">
        <v>64</v>
      </c>
      <c r="Z58" s="168"/>
      <c r="AA58" s="168"/>
      <c r="AB58" s="168"/>
      <c r="AC58" s="169" t="s">
        <v>65</v>
      </c>
      <c r="AD58" s="169"/>
      <c r="AO58" s="17"/>
      <c r="AP58" s="21"/>
      <c r="AQ58" s="17"/>
      <c r="AR58" s="17"/>
      <c r="AS58" s="17"/>
      <c r="AT58" s="22"/>
      <c r="AU58" s="17"/>
      <c r="AV58" s="17"/>
      <c r="AW58" s="17"/>
      <c r="AX58" s="17"/>
    </row>
    <row r="59" spans="1:52" x14ac:dyDescent="0.2">
      <c r="A59" s="18" t="s">
        <v>47</v>
      </c>
      <c r="B59" s="158" t="str">
        <f>N9</f>
        <v>NTSV1</v>
      </c>
      <c r="C59" s="158"/>
      <c r="D59" s="158"/>
      <c r="E59" s="160" t="s">
        <v>68</v>
      </c>
      <c r="F59" s="161"/>
      <c r="G59" s="162" t="s">
        <v>68</v>
      </c>
      <c r="H59" s="154"/>
      <c r="I59" s="163">
        <f>V29</f>
        <v>0</v>
      </c>
      <c r="J59" s="164"/>
      <c r="K59" s="154">
        <f>Y29</f>
        <v>0</v>
      </c>
      <c r="L59" s="155"/>
      <c r="M59" s="163">
        <f>Y43</f>
        <v>0</v>
      </c>
      <c r="N59" s="164"/>
      <c r="O59" s="154">
        <f>V43</f>
        <v>0</v>
      </c>
      <c r="P59" s="155"/>
      <c r="Q59" s="163">
        <f>Y37</f>
        <v>0</v>
      </c>
      <c r="R59" s="164"/>
      <c r="S59" s="154">
        <f>V37</f>
        <v>0</v>
      </c>
      <c r="T59" s="155"/>
      <c r="U59" s="163">
        <f>+I59+M59+Q59</f>
        <v>0</v>
      </c>
      <c r="V59" s="164"/>
      <c r="W59" s="154">
        <f>+K59+O59+S59</f>
        <v>0</v>
      </c>
      <c r="X59" s="155"/>
      <c r="Y59" s="163">
        <f>IF(I59&gt;K59,2)+IF(M59&gt;O59,2)+IF(Q59&gt;S59,2)</f>
        <v>0</v>
      </c>
      <c r="Z59" s="164"/>
      <c r="AA59" s="154">
        <f>IF(I59&lt;K59,2)+IF(M59&lt;O59,2)+IF(Q59&lt;S59,2)</f>
        <v>0</v>
      </c>
      <c r="AB59" s="155"/>
      <c r="AC59" s="156"/>
      <c r="AD59" s="157"/>
      <c r="AO59" s="17"/>
      <c r="AP59" s="21"/>
      <c r="AQ59" s="17"/>
      <c r="AR59" s="17"/>
      <c r="AS59" s="17"/>
      <c r="AT59" s="22"/>
      <c r="AU59" s="17"/>
      <c r="AV59" s="17"/>
      <c r="AW59" s="17"/>
      <c r="AX59" s="17"/>
    </row>
    <row r="60" spans="1:52" x14ac:dyDescent="0.2">
      <c r="A60" s="18" t="s">
        <v>79</v>
      </c>
      <c r="B60" s="158" t="str">
        <f>N10</f>
        <v>BSV2</v>
      </c>
      <c r="C60" s="158"/>
      <c r="D60" s="158"/>
      <c r="E60" s="159" t="str">
        <f>CONCATENATE(I29,"-",L29)</f>
        <v>10:50-1</v>
      </c>
      <c r="F60" s="159"/>
      <c r="G60" s="159"/>
      <c r="H60" s="159"/>
      <c r="I60" s="160" t="s">
        <v>68</v>
      </c>
      <c r="J60" s="161"/>
      <c r="K60" s="162" t="s">
        <v>68</v>
      </c>
      <c r="L60" s="154"/>
      <c r="M60" s="163">
        <f>V36</f>
        <v>0</v>
      </c>
      <c r="N60" s="164"/>
      <c r="O60" s="154">
        <f>Y36</f>
        <v>0</v>
      </c>
      <c r="P60" s="155"/>
      <c r="Q60" s="163">
        <f>V44</f>
        <v>0</v>
      </c>
      <c r="R60" s="164"/>
      <c r="S60" s="154">
        <f>Y44</f>
        <v>0</v>
      </c>
      <c r="T60" s="155"/>
      <c r="U60" s="163">
        <f>K59+M60+Q60</f>
        <v>0</v>
      </c>
      <c r="V60" s="164"/>
      <c r="W60" s="154">
        <f>I59+O60+S60</f>
        <v>0</v>
      </c>
      <c r="X60" s="155"/>
      <c r="Y60" s="163">
        <f>IF(K59&gt;I59,2)+IF(M60&gt;O60,2)+IF(Q60&gt;S60,2)</f>
        <v>0</v>
      </c>
      <c r="Z60" s="164"/>
      <c r="AA60" s="154">
        <f>IF(K59&lt;I59,2)+IF(M60&lt;O60,2)+IF(Q60&lt;S60,2)</f>
        <v>0</v>
      </c>
      <c r="AB60" s="155"/>
      <c r="AC60" s="156"/>
      <c r="AD60" s="157"/>
      <c r="AO60" s="1"/>
    </row>
    <row r="61" spans="1:52" x14ac:dyDescent="0.2">
      <c r="A61" s="18" t="s">
        <v>32</v>
      </c>
      <c r="B61" s="158" t="str">
        <f>N11</f>
        <v>R2-1</v>
      </c>
      <c r="C61" s="158"/>
      <c r="D61" s="158"/>
      <c r="E61" s="159" t="str">
        <f>CONCATENATE(I43,"-",L43)</f>
        <v>14:10-1</v>
      </c>
      <c r="F61" s="159"/>
      <c r="G61" s="159"/>
      <c r="H61" s="159"/>
      <c r="I61" s="159" t="str">
        <f>CONCATENATE(I36,"-",L36)</f>
        <v>12:30-1</v>
      </c>
      <c r="J61" s="159"/>
      <c r="K61" s="159"/>
      <c r="L61" s="159"/>
      <c r="M61" s="160" t="s">
        <v>68</v>
      </c>
      <c r="N61" s="161"/>
      <c r="O61" s="162" t="s">
        <v>68</v>
      </c>
      <c r="P61" s="154"/>
      <c r="Q61" s="163">
        <f>V30</f>
        <v>0</v>
      </c>
      <c r="R61" s="164"/>
      <c r="S61" s="154">
        <f>Y36</f>
        <v>0</v>
      </c>
      <c r="T61" s="155"/>
      <c r="U61" s="163">
        <f>O59+O60+Q61</f>
        <v>0</v>
      </c>
      <c r="V61" s="164"/>
      <c r="W61" s="154">
        <f>M59+M60+S61</f>
        <v>0</v>
      </c>
      <c r="X61" s="155"/>
      <c r="Y61" s="163">
        <f>IF(O59&gt;M59,2)+IF(M60&lt;O60,2)+IF(Q61&gt;S61,2)</f>
        <v>0</v>
      </c>
      <c r="Z61" s="164"/>
      <c r="AA61" s="154">
        <f>IF(O59&lt;M59,2)+IF(M60&gt;O60,2)+IF(Q61&lt;S61,2)</f>
        <v>0</v>
      </c>
      <c r="AB61" s="155"/>
      <c r="AC61" s="156"/>
      <c r="AD61" s="157"/>
      <c r="AE61" s="23"/>
      <c r="AF61" s="33"/>
      <c r="AO61" s="1"/>
    </row>
    <row r="62" spans="1:52" x14ac:dyDescent="0.2">
      <c r="A62" s="18" t="s">
        <v>38</v>
      </c>
      <c r="B62" s="158" t="str">
        <f>N12</f>
        <v>R2-4</v>
      </c>
      <c r="C62" s="158"/>
      <c r="D62" s="158"/>
      <c r="E62" s="159" t="str">
        <f>CONCATENATE(I37,"-",L37)</f>
        <v>12:30-2</v>
      </c>
      <c r="F62" s="159"/>
      <c r="G62" s="159"/>
      <c r="H62" s="159"/>
      <c r="I62" s="159" t="str">
        <f>CONCATENATE(I44,"-",L44)</f>
        <v>14:10-2</v>
      </c>
      <c r="J62" s="159"/>
      <c r="K62" s="159"/>
      <c r="L62" s="159"/>
      <c r="M62" s="159" t="str">
        <f>CONCATENATE(I30,"-",L30)</f>
        <v>10:50-2</v>
      </c>
      <c r="N62" s="159"/>
      <c r="O62" s="159"/>
      <c r="P62" s="159"/>
      <c r="Q62" s="160" t="s">
        <v>68</v>
      </c>
      <c r="R62" s="161"/>
      <c r="S62" s="162" t="s">
        <v>68</v>
      </c>
      <c r="T62" s="154"/>
      <c r="U62" s="163">
        <f>S59+S60+S61</f>
        <v>0</v>
      </c>
      <c r="V62" s="164"/>
      <c r="W62" s="154">
        <f>Q59+Q60+Q61</f>
        <v>0</v>
      </c>
      <c r="X62" s="155"/>
      <c r="Y62" s="163">
        <f>IF(S59&gt;Q59,2)+IF(S60&gt;Q60,2)+IF(S61&gt;Q61,2)</f>
        <v>0</v>
      </c>
      <c r="Z62" s="164"/>
      <c r="AA62" s="154">
        <f>IF(S59&lt;Q59,2)+IF(S60&lt;Q60,2)+IF(S61&lt;Q61,2)</f>
        <v>0</v>
      </c>
      <c r="AB62" s="155"/>
      <c r="AC62" s="156"/>
      <c r="AD62" s="157"/>
      <c r="AO62" s="1"/>
    </row>
    <row r="63" spans="1:52" x14ac:dyDescent="0.2">
      <c r="Q63" s="8"/>
      <c r="AO63" s="1"/>
    </row>
    <row r="64" spans="1:52" x14ac:dyDescent="0.2">
      <c r="A64" s="165" t="str">
        <f>T8</f>
        <v>Gruppe D</v>
      </c>
      <c r="B64" s="165"/>
      <c r="C64" s="165"/>
      <c r="D64" s="165"/>
      <c r="E64" s="166" t="str">
        <f>B65</f>
        <v>C2</v>
      </c>
      <c r="F64" s="166"/>
      <c r="G64" s="166"/>
      <c r="H64" s="166"/>
      <c r="I64" s="166" t="str">
        <f>B66</f>
        <v>A3</v>
      </c>
      <c r="J64" s="166"/>
      <c r="K64" s="166"/>
      <c r="L64" s="166"/>
      <c r="M64" s="166" t="str">
        <f>B67</f>
        <v>C3</v>
      </c>
      <c r="N64" s="166"/>
      <c r="O64" s="166"/>
      <c r="P64" s="166"/>
      <c r="Q64" s="166" t="str">
        <f>B68</f>
        <v>B3</v>
      </c>
      <c r="R64" s="166"/>
      <c r="S64" s="166"/>
      <c r="T64" s="166"/>
      <c r="U64" s="166" t="str">
        <f>B69</f>
        <v>A2</v>
      </c>
      <c r="V64" s="166"/>
      <c r="W64" s="166"/>
      <c r="X64" s="166"/>
      <c r="Y64" s="166" t="str">
        <f>B70</f>
        <v>B2</v>
      </c>
      <c r="Z64" s="166"/>
      <c r="AA64" s="166"/>
      <c r="AB64" s="166"/>
      <c r="AC64" s="167" t="s">
        <v>63</v>
      </c>
      <c r="AD64" s="167"/>
      <c r="AE64" s="167"/>
      <c r="AF64" s="167"/>
      <c r="AG64" s="168" t="s">
        <v>64</v>
      </c>
      <c r="AH64" s="168"/>
      <c r="AI64" s="168"/>
      <c r="AJ64" s="168"/>
      <c r="AK64" s="169" t="s">
        <v>65</v>
      </c>
      <c r="AL64" s="169"/>
      <c r="AO64" s="1"/>
      <c r="AY64" s="8"/>
      <c r="AZ64" s="8"/>
    </row>
    <row r="65" spans="1:52" x14ac:dyDescent="0.2">
      <c r="A65" s="18" t="s">
        <v>41</v>
      </c>
      <c r="B65" s="158" t="str">
        <f>IF(V9="",T9,V9)</f>
        <v>C2</v>
      </c>
      <c r="C65" s="158"/>
      <c r="D65" s="158"/>
      <c r="E65" s="160" t="s">
        <v>68</v>
      </c>
      <c r="F65" s="161"/>
      <c r="G65" s="162" t="s">
        <v>68</v>
      </c>
      <c r="H65" s="154"/>
      <c r="I65" s="163">
        <f>IF(V77="",0,V77)</f>
        <v>0</v>
      </c>
      <c r="J65" s="164"/>
      <c r="K65" s="154">
        <f>IF(Y77="",0,Y77)</f>
        <v>0</v>
      </c>
      <c r="L65" s="155"/>
      <c r="M65" s="163">
        <f>IF(V95="",0,V95)</f>
        <v>0</v>
      </c>
      <c r="N65" s="164"/>
      <c r="O65" s="154">
        <f>IF(Y95="",0,Y95)</f>
        <v>0</v>
      </c>
      <c r="P65" s="155"/>
      <c r="Q65" s="163">
        <f>Y92</f>
        <v>0</v>
      </c>
      <c r="R65" s="164"/>
      <c r="S65" s="154">
        <f>V92</f>
        <v>0</v>
      </c>
      <c r="T65" s="155"/>
      <c r="U65" s="163">
        <f>V90</f>
        <v>0</v>
      </c>
      <c r="V65" s="164"/>
      <c r="W65" s="154">
        <f>Y90</f>
        <v>0</v>
      </c>
      <c r="X65" s="155"/>
      <c r="Y65" s="163">
        <f>Y82</f>
        <v>0</v>
      </c>
      <c r="Z65" s="164"/>
      <c r="AA65" s="154">
        <f>V82</f>
        <v>0</v>
      </c>
      <c r="AB65" s="155"/>
      <c r="AC65" s="163">
        <f>+I65+M65+Q65+U65+Y65</f>
        <v>0</v>
      </c>
      <c r="AD65" s="164"/>
      <c r="AE65" s="154">
        <f>+K65+O65+S65+W65+AA65</f>
        <v>0</v>
      </c>
      <c r="AF65" s="155"/>
      <c r="AG65" s="163">
        <f xml:space="preserve">
IF(I65&gt;K65,2)+
IF(M65&gt;O65,2)+
IF(Q65&gt;S65,2)+
IF(U65&gt;W65,2)+
IF(Y65&gt;AA65,2)</f>
        <v>0</v>
      </c>
      <c r="AH65" s="164"/>
      <c r="AI65" s="154">
        <f xml:space="preserve">
IF(I65&lt;K65,2)+
IF(M65&lt;O65,2)+
IF(Q65&lt;S65,2)+
IF(U65&lt;W65,2)+
IF(Y65&lt;AA65,2)</f>
        <v>0</v>
      </c>
      <c r="AJ65" s="155"/>
      <c r="AK65" s="156"/>
      <c r="AL65" s="157"/>
      <c r="AO65" s="1"/>
      <c r="AY65" s="8"/>
      <c r="AZ65" s="8"/>
    </row>
    <row r="66" spans="1:52" x14ac:dyDescent="0.2">
      <c r="A66" s="18" t="s">
        <v>43</v>
      </c>
      <c r="B66" s="158" t="str">
        <f>IF(V11="",T11,V11)</f>
        <v>A3</v>
      </c>
      <c r="C66" s="158"/>
      <c r="D66" s="158"/>
      <c r="E66" s="159" t="str">
        <f>CONCATENATE(I77,"-",L77)</f>
        <v>15:50-1</v>
      </c>
      <c r="F66" s="159"/>
      <c r="G66" s="159"/>
      <c r="H66" s="159"/>
      <c r="I66" s="160" t="s">
        <v>68</v>
      </c>
      <c r="J66" s="161"/>
      <c r="K66" s="162" t="s">
        <v>68</v>
      </c>
      <c r="L66" s="154"/>
      <c r="M66" s="163">
        <f>Y89</f>
        <v>0</v>
      </c>
      <c r="N66" s="164"/>
      <c r="O66" s="154">
        <f>V89</f>
        <v>0</v>
      </c>
      <c r="P66" s="155"/>
      <c r="Q66" s="163">
        <f>V75</f>
        <v>0</v>
      </c>
      <c r="R66" s="164"/>
      <c r="S66" s="154">
        <f>Y75</f>
        <v>0</v>
      </c>
      <c r="T66" s="155"/>
      <c r="U66" s="163">
        <f>V93</f>
        <v>0</v>
      </c>
      <c r="V66" s="164"/>
      <c r="W66" s="154">
        <f>Y93</f>
        <v>0</v>
      </c>
      <c r="X66" s="155"/>
      <c r="Y66" s="163">
        <f>V84</f>
        <v>0</v>
      </c>
      <c r="Z66" s="164"/>
      <c r="AA66" s="154">
        <f>Y84</f>
        <v>0</v>
      </c>
      <c r="AB66" s="155"/>
      <c r="AC66" s="163">
        <f>K65+M66+Q66+U66+Y66</f>
        <v>0</v>
      </c>
      <c r="AD66" s="164"/>
      <c r="AE66" s="154">
        <f>I65+O66+S66+W66+AA66</f>
        <v>0</v>
      </c>
      <c r="AF66" s="155"/>
      <c r="AG66" s="163">
        <f xml:space="preserve">
IF(K65&gt;I65,2)+
IF(M66&gt;O66,2)+
IF(Q66&gt;S66,2)+
IF(U66&gt;W66,2)+
IF(Y66&gt;AA66,2)</f>
        <v>0</v>
      </c>
      <c r="AH66" s="164"/>
      <c r="AI66" s="154">
        <f xml:space="preserve">
IF(K65&lt;I65,2)+
IF(M66&lt;O66,2)+
IF(Q66&lt;S66,2)+
IF(U66&lt;W66,2)+
IF(Y66&lt;AA66,2)</f>
        <v>0</v>
      </c>
      <c r="AJ66" s="155"/>
      <c r="AK66" s="156"/>
      <c r="AL66" s="157"/>
      <c r="AO66" s="1"/>
      <c r="AY66" s="8"/>
      <c r="AZ66" s="8"/>
    </row>
    <row r="67" spans="1:52" x14ac:dyDescent="0.2">
      <c r="A67" s="18" t="s">
        <v>44</v>
      </c>
      <c r="B67" s="158" t="str">
        <f>IF(V10="",T10,V10)</f>
        <v>C3</v>
      </c>
      <c r="C67" s="158"/>
      <c r="D67" s="158"/>
      <c r="E67" s="159" t="str">
        <f>CONCATENATE(I95,"-",L95)</f>
        <v>-</v>
      </c>
      <c r="F67" s="159"/>
      <c r="G67" s="159"/>
      <c r="H67" s="159"/>
      <c r="I67" s="159" t="str">
        <f>CONCATENATE(I89,"-",L89)</f>
        <v>18:20-1</v>
      </c>
      <c r="J67" s="159"/>
      <c r="K67" s="159"/>
      <c r="L67" s="159"/>
      <c r="M67" s="160" t="s">
        <v>68</v>
      </c>
      <c r="N67" s="161"/>
      <c r="O67" s="162" t="s">
        <v>68</v>
      </c>
      <c r="P67" s="154"/>
      <c r="Q67" s="163">
        <f>IF(Y83="",0,Y83)</f>
        <v>0</v>
      </c>
      <c r="R67" s="164"/>
      <c r="S67" s="154">
        <f>IF(V83="",0,V83)</f>
        <v>0</v>
      </c>
      <c r="T67" s="155"/>
      <c r="U67" s="163">
        <f>V78</f>
        <v>0</v>
      </c>
      <c r="V67" s="164"/>
      <c r="W67" s="154">
        <f>Y78</f>
        <v>0</v>
      </c>
      <c r="X67" s="155"/>
      <c r="Y67" s="163">
        <f>Y91</f>
        <v>0</v>
      </c>
      <c r="Z67" s="164"/>
      <c r="AA67" s="154">
        <f>V91</f>
        <v>0</v>
      </c>
      <c r="AB67" s="155"/>
      <c r="AC67" s="163">
        <f>O65+O66+Q67+U67+Y67</f>
        <v>0</v>
      </c>
      <c r="AD67" s="164"/>
      <c r="AE67" s="154">
        <f>M65+M66+S67+W67+AA67</f>
        <v>0</v>
      </c>
      <c r="AF67" s="155"/>
      <c r="AG67" s="163">
        <f>IF(O65&gt;M65,2)+
IF(M66&lt;O66,2)+
IF(Q67&gt;S67,2)+
IF(U67&gt;W67,2)+
IF(Y67&gt;AA67,2)</f>
        <v>0</v>
      </c>
      <c r="AH67" s="164"/>
      <c r="AI67" s="154">
        <f xml:space="preserve">
IF(O65&lt;M65,2)+
IF(M66&gt;O66,2)+
IF(Q67&lt;S67,2)+
IF(U67&lt;W67,2)+
IF(Y67&lt;AA67,2)</f>
        <v>0</v>
      </c>
      <c r="AJ67" s="155"/>
      <c r="AK67" s="156"/>
      <c r="AL67" s="157"/>
      <c r="AO67" s="1"/>
      <c r="AY67" s="8"/>
      <c r="AZ67" s="8"/>
    </row>
    <row r="68" spans="1:52" x14ac:dyDescent="0.2">
      <c r="A68" s="18" t="s">
        <v>59</v>
      </c>
      <c r="B68" s="158" t="str">
        <f>IF(V12="",T12,V12)</f>
        <v>B3</v>
      </c>
      <c r="C68" s="158"/>
      <c r="D68" s="158"/>
      <c r="E68" s="159" t="str">
        <f>CONCATENATE(I92,"-",L92)</f>
        <v>19:10-2</v>
      </c>
      <c r="F68" s="159"/>
      <c r="G68" s="159"/>
      <c r="H68" s="159"/>
      <c r="I68" s="159" t="str">
        <f>CONCATENATE(I75,"-",L75)</f>
        <v>15:00-1</v>
      </c>
      <c r="J68" s="159"/>
      <c r="K68" s="159"/>
      <c r="L68" s="159"/>
      <c r="M68" s="159" t="str">
        <f>CONCATENATE(I83,"-",L83)</f>
        <v>16:40-2</v>
      </c>
      <c r="N68" s="159"/>
      <c r="O68" s="159"/>
      <c r="P68" s="159"/>
      <c r="Q68" s="160" t="s">
        <v>68</v>
      </c>
      <c r="R68" s="161"/>
      <c r="S68" s="162" t="s">
        <v>68</v>
      </c>
      <c r="T68" s="154"/>
      <c r="U68" s="163">
        <f>Y85</f>
        <v>0</v>
      </c>
      <c r="V68" s="164"/>
      <c r="W68" s="154">
        <f>V85</f>
        <v>0</v>
      </c>
      <c r="X68" s="155"/>
      <c r="Y68" s="163">
        <f>V94</f>
        <v>0</v>
      </c>
      <c r="Z68" s="164"/>
      <c r="AA68" s="154">
        <f>Y94</f>
        <v>0</v>
      </c>
      <c r="AB68" s="155"/>
      <c r="AC68" s="163">
        <f>S65+S66+S67+U68+Y68</f>
        <v>0</v>
      </c>
      <c r="AD68" s="164"/>
      <c r="AE68" s="154">
        <f>Q65+Q66+Q67+W68+AA68</f>
        <v>0</v>
      </c>
      <c r="AF68" s="155"/>
      <c r="AG68" s="163">
        <f xml:space="preserve">
IF(S65&gt;Q65,2)+
IF(S66&gt;Q66,2)+
IF(S67&gt;Q67,2)+
IF(U68&gt;W68,2)+
IF(Y68&gt;AA68,2)</f>
        <v>0</v>
      </c>
      <c r="AH68" s="164"/>
      <c r="AI68" s="154">
        <f xml:space="preserve">
IF(S65&lt;Q65,2)+
IF(S66&lt;Q66,2)+
IF(S67&lt;Q67,2)+
IF(U68&lt;W68,2)+
IF(Y68&lt;AA68,2)</f>
        <v>0</v>
      </c>
      <c r="AJ68" s="155"/>
      <c r="AK68" s="156"/>
      <c r="AL68" s="157"/>
      <c r="AO68" s="1"/>
      <c r="AY68" s="8"/>
      <c r="AZ68" s="8"/>
    </row>
    <row r="69" spans="1:52" x14ac:dyDescent="0.2">
      <c r="A69" s="18" t="s">
        <v>78</v>
      </c>
      <c r="B69" s="158" t="str">
        <f t="shared" ref="B69:B70" si="0">IF(V13="",T13,V13)</f>
        <v>A2</v>
      </c>
      <c r="C69" s="158"/>
      <c r="D69" s="158"/>
      <c r="E69" s="159" t="str">
        <f>CONCATENATE(I90,"-",L90)</f>
        <v>18:20-1</v>
      </c>
      <c r="F69" s="159"/>
      <c r="G69" s="159"/>
      <c r="H69" s="159"/>
      <c r="I69" s="159" t="str">
        <f>CONCATENATE(M94,"-",P94)</f>
        <v>-</v>
      </c>
      <c r="J69" s="159"/>
      <c r="K69" s="159"/>
      <c r="L69" s="159"/>
      <c r="M69" s="159" t="str">
        <f>CONCATENATE(I78,"-",L78)</f>
        <v>15:50-2</v>
      </c>
      <c r="N69" s="159"/>
      <c r="O69" s="159"/>
      <c r="P69" s="159"/>
      <c r="Q69" s="159" t="str">
        <f>CONCATENATE(I85,"-",L85)</f>
        <v>17:30-2</v>
      </c>
      <c r="R69" s="159"/>
      <c r="S69" s="159"/>
      <c r="T69" s="159"/>
      <c r="U69" s="160" t="s">
        <v>68</v>
      </c>
      <c r="V69" s="161"/>
      <c r="W69" s="162" t="s">
        <v>68</v>
      </c>
      <c r="X69" s="154"/>
      <c r="Y69" s="163">
        <f>V76</f>
        <v>0</v>
      </c>
      <c r="Z69" s="164"/>
      <c r="AA69" s="154">
        <f>Y76</f>
        <v>0</v>
      </c>
      <c r="AB69" s="155"/>
      <c r="AC69" s="163">
        <f>W65+W66+W67+W68+Y69</f>
        <v>0</v>
      </c>
      <c r="AD69" s="164"/>
      <c r="AE69" s="154">
        <f>U65+U66+U67+U68+AA69</f>
        <v>0</v>
      </c>
      <c r="AF69" s="155"/>
      <c r="AG69" s="163">
        <f xml:space="preserve">
IF(W65&gt;U65,2)+
IF(W66&gt;U66,2)+
IF(W67&gt;U67,2)+
IF(W68&gt;U68,2)+
IF(Y69&gt;AA69,2)</f>
        <v>0</v>
      </c>
      <c r="AH69" s="164"/>
      <c r="AI69" s="154">
        <f xml:space="preserve">
IF(W65&lt;U65,2)+
IF(W66&lt;U66,2)+
IF(W67&lt;U67,2)+
IF(W68&lt;U68,2)+
IF(Y69&lt;AA69,2)</f>
        <v>0</v>
      </c>
      <c r="AJ69" s="155"/>
      <c r="AK69" s="156"/>
      <c r="AL69" s="157"/>
      <c r="AO69" s="1"/>
      <c r="AY69" s="8"/>
      <c r="AZ69" s="8"/>
    </row>
    <row r="70" spans="1:52" x14ac:dyDescent="0.2">
      <c r="A70" s="18" t="s">
        <v>163</v>
      </c>
      <c r="B70" s="158" t="str">
        <f t="shared" si="0"/>
        <v>B2</v>
      </c>
      <c r="C70" s="158"/>
      <c r="D70" s="158"/>
      <c r="E70" s="159" t="str">
        <f>CONCATENATE(I82,"-",L82)</f>
        <v>16:40-2</v>
      </c>
      <c r="F70" s="159"/>
      <c r="G70" s="159"/>
      <c r="H70" s="159"/>
      <c r="I70" s="159" t="str">
        <f>CONCATENATE(I84,"-",L84)</f>
        <v>17:30-1</v>
      </c>
      <c r="J70" s="159"/>
      <c r="K70" s="159"/>
      <c r="L70" s="159"/>
      <c r="M70" s="159" t="str">
        <f>CONCATENATE(I91,"-",L91)</f>
        <v>19:10-1</v>
      </c>
      <c r="N70" s="159"/>
      <c r="O70" s="159"/>
      <c r="P70" s="159"/>
      <c r="Q70" s="159" t="str">
        <f>CONCATENATE(U81,"-",X81)</f>
        <v>-</v>
      </c>
      <c r="R70" s="159"/>
      <c r="S70" s="159"/>
      <c r="T70" s="159"/>
      <c r="U70" s="159" t="str">
        <f>CONCATENATE(I76,"-",L76)</f>
        <v>15:00-2</v>
      </c>
      <c r="V70" s="159"/>
      <c r="W70" s="159"/>
      <c r="X70" s="159"/>
      <c r="Y70" s="160" t="s">
        <v>68</v>
      </c>
      <c r="Z70" s="161"/>
      <c r="AA70" s="162" t="s">
        <v>68</v>
      </c>
      <c r="AB70" s="154"/>
      <c r="AC70" s="163">
        <f>AA65+AA66+AA67+AA68+AA69</f>
        <v>0</v>
      </c>
      <c r="AD70" s="164"/>
      <c r="AE70" s="154">
        <f>Y65+Y66+Y67+Y68+Y69</f>
        <v>0</v>
      </c>
      <c r="AF70" s="155"/>
      <c r="AG70" s="163">
        <f xml:space="preserve">
IF(AA65&gt;Y65,2)+
IF(AA66&gt;Y66,2)+
IF(AA67&gt;Y67,2)+
IF(AA68&gt;Y68,2)+
IF(AA69&gt;Y69,2)</f>
        <v>0</v>
      </c>
      <c r="AH70" s="164"/>
      <c r="AI70" s="154">
        <f xml:space="preserve">
IF(AA65&lt;Y65,2)+
IF(AA66&lt;Y66,2)+
IF(AA67&lt;Y67,2)+
IF(AA68&lt;Y68,2)+
IF(AA69&lt;Y69,2)</f>
        <v>0</v>
      </c>
      <c r="AJ70" s="155"/>
      <c r="AK70" s="156"/>
      <c r="AL70" s="157"/>
      <c r="AO70" s="1"/>
      <c r="AY70" s="8"/>
      <c r="AZ70" s="8"/>
    </row>
    <row r="71" spans="1:52" x14ac:dyDescent="0.2">
      <c r="Q71" s="8"/>
      <c r="AO71" s="1"/>
    </row>
    <row r="72" spans="1:52" s="38" customFormat="1" x14ac:dyDescent="0.2">
      <c r="Q72" s="8"/>
      <c r="AN72" s="12" t="str">
        <f>AN24</f>
        <v>Version 1: Stand 28.05.2025</v>
      </c>
      <c r="AP72" s="2"/>
    </row>
    <row r="73" spans="1:52" ht="12.75" customHeight="1" x14ac:dyDescent="0.2">
      <c r="AB73" s="17"/>
      <c r="AC73" s="17"/>
      <c r="AD73" s="17"/>
      <c r="AE73" s="17"/>
      <c r="AI73" s="197" t="s">
        <v>154</v>
      </c>
      <c r="AJ73" s="198"/>
      <c r="AK73" s="198"/>
      <c r="AL73" s="198"/>
      <c r="AM73" s="198"/>
      <c r="AN73" s="198"/>
      <c r="AO73" s="198"/>
    </row>
    <row r="74" spans="1:52" x14ac:dyDescent="0.2">
      <c r="A74" s="150" t="s">
        <v>22</v>
      </c>
      <c r="B74" s="150"/>
      <c r="C74" s="150"/>
      <c r="D74" s="151" t="s">
        <v>23</v>
      </c>
      <c r="E74" s="151"/>
      <c r="F74" s="152" t="s">
        <v>24</v>
      </c>
      <c r="G74" s="152"/>
      <c r="H74" s="152"/>
      <c r="I74" s="150" t="s">
        <v>25</v>
      </c>
      <c r="J74" s="150"/>
      <c r="K74" s="150"/>
      <c r="L74" s="150" t="s">
        <v>26</v>
      </c>
      <c r="M74" s="150"/>
      <c r="N74" s="150" t="s">
        <v>27</v>
      </c>
      <c r="O74" s="150"/>
      <c r="P74" s="150"/>
      <c r="Q74" s="150"/>
      <c r="R74" s="150"/>
      <c r="S74" s="150"/>
      <c r="T74" s="150"/>
      <c r="U74" s="13"/>
      <c r="V74" s="150" t="s">
        <v>28</v>
      </c>
      <c r="W74" s="150"/>
      <c r="X74" s="150"/>
      <c r="Y74" s="150"/>
      <c r="Z74" s="150"/>
      <c r="AA74" s="13"/>
      <c r="AB74" s="173" t="s">
        <v>29</v>
      </c>
      <c r="AC74" s="173"/>
      <c r="AD74" s="173"/>
      <c r="AE74" s="173"/>
      <c r="AF74" s="173"/>
      <c r="AG74" s="173"/>
      <c r="AH74" s="173"/>
      <c r="AI74" s="150"/>
      <c r="AJ74" s="150"/>
      <c r="AK74" s="150"/>
      <c r="AL74" s="150"/>
      <c r="AM74" s="150"/>
      <c r="AN74" s="150"/>
      <c r="AO74" s="150"/>
    </row>
    <row r="75" spans="1:52" x14ac:dyDescent="0.2">
      <c r="A75" s="144" t="str">
        <f>$H$1</f>
        <v>M16-1</v>
      </c>
      <c r="B75" s="144"/>
      <c r="C75" s="144"/>
      <c r="D75" s="144">
        <v>13</v>
      </c>
      <c r="E75" s="144"/>
      <c r="F75" s="144" t="str">
        <f>RIGHT($A$64,1)</f>
        <v>D</v>
      </c>
      <c r="G75" s="144"/>
      <c r="H75" s="144"/>
      <c r="I75" s="145" t="s">
        <v>164</v>
      </c>
      <c r="J75" s="145"/>
      <c r="K75" s="145"/>
      <c r="L75" s="146">
        <v>1</v>
      </c>
      <c r="M75" s="146"/>
      <c r="N75" s="169" t="str">
        <f>IF($V$11="",$T$11,$V$11)</f>
        <v>A3</v>
      </c>
      <c r="O75" s="169"/>
      <c r="P75" s="169"/>
      <c r="Q75" s="15" t="s">
        <v>34</v>
      </c>
      <c r="R75" s="169" t="str">
        <f>IF($V$12="",$T$12,$V$12)</f>
        <v>B3</v>
      </c>
      <c r="S75" s="169"/>
      <c r="T75" s="169"/>
      <c r="V75" s="147"/>
      <c r="W75" s="147"/>
      <c r="X75" s="15" t="s">
        <v>35</v>
      </c>
      <c r="Y75" s="143"/>
      <c r="Z75" s="143"/>
      <c r="AB75" s="169" t="s">
        <v>156</v>
      </c>
      <c r="AC75" s="169"/>
      <c r="AD75" s="169"/>
      <c r="AE75" s="22" t="s">
        <v>34</v>
      </c>
      <c r="AF75" s="169" t="s">
        <v>156</v>
      </c>
      <c r="AG75" s="169"/>
      <c r="AH75" s="169"/>
      <c r="AK75" s="144" t="str">
        <f>N77</f>
        <v>C2</v>
      </c>
      <c r="AL75" s="144"/>
      <c r="AM75" s="144"/>
      <c r="AO75" s="1"/>
    </row>
    <row r="76" spans="1:52" x14ac:dyDescent="0.2">
      <c r="A76" s="144" t="str">
        <f>$H$1</f>
        <v>M16-1</v>
      </c>
      <c r="B76" s="144"/>
      <c r="C76" s="144"/>
      <c r="D76" s="144">
        <v>14</v>
      </c>
      <c r="E76" s="144"/>
      <c r="F76" s="144" t="str">
        <f>RIGHT($A$64,1)</f>
        <v>D</v>
      </c>
      <c r="G76" s="144"/>
      <c r="H76" s="144"/>
      <c r="I76" s="145" t="s">
        <v>164</v>
      </c>
      <c r="J76" s="145"/>
      <c r="K76" s="145"/>
      <c r="L76" s="146">
        <v>2</v>
      </c>
      <c r="M76" s="146"/>
      <c r="N76" s="169" t="str">
        <f>IF($V$13="",$T$13,$V$13)</f>
        <v>A2</v>
      </c>
      <c r="O76" s="169"/>
      <c r="P76" s="169"/>
      <c r="Q76" s="15" t="s">
        <v>34</v>
      </c>
      <c r="R76" s="169" t="str">
        <f>IF($V$14="",$T$14,$V$14)</f>
        <v>B2</v>
      </c>
      <c r="S76" s="169"/>
      <c r="T76" s="169"/>
      <c r="V76" s="147"/>
      <c r="W76" s="147"/>
      <c r="X76" s="15" t="s">
        <v>35</v>
      </c>
      <c r="Y76" s="143"/>
      <c r="Z76" s="143"/>
      <c r="AB76" s="169" t="s">
        <v>156</v>
      </c>
      <c r="AC76" s="169"/>
      <c r="AD76" s="169"/>
      <c r="AE76" s="22" t="s">
        <v>34</v>
      </c>
      <c r="AF76" s="169" t="s">
        <v>156</v>
      </c>
      <c r="AG76" s="169"/>
      <c r="AH76" s="169"/>
      <c r="AK76" s="144" t="str">
        <f>N78</f>
        <v>C3</v>
      </c>
      <c r="AL76" s="144"/>
      <c r="AM76" s="144"/>
      <c r="AO76" s="1"/>
    </row>
    <row r="77" spans="1:52" x14ac:dyDescent="0.2">
      <c r="A77" s="144" t="str">
        <f>$H$1</f>
        <v>M16-1</v>
      </c>
      <c r="B77" s="144"/>
      <c r="C77" s="144"/>
      <c r="D77" s="144">
        <v>15</v>
      </c>
      <c r="E77" s="144"/>
      <c r="F77" s="144" t="str">
        <f>RIGHT($A$64,1)</f>
        <v>D</v>
      </c>
      <c r="G77" s="144"/>
      <c r="H77" s="144"/>
      <c r="I77" s="145" t="s">
        <v>165</v>
      </c>
      <c r="J77" s="145"/>
      <c r="K77" s="145"/>
      <c r="L77" s="146">
        <v>1</v>
      </c>
      <c r="M77" s="146"/>
      <c r="N77" s="169" t="str">
        <f>IF($V$9="",$T$9,$V$9)</f>
        <v>C2</v>
      </c>
      <c r="O77" s="169"/>
      <c r="P77" s="169"/>
      <c r="Q77" s="15" t="s">
        <v>34</v>
      </c>
      <c r="R77" s="169" t="str">
        <f>IF($V$11="",$T$11,$V$11)</f>
        <v>A3</v>
      </c>
      <c r="S77" s="169"/>
      <c r="T77" s="169"/>
      <c r="V77" s="147"/>
      <c r="W77" s="147"/>
      <c r="X77" s="15" t="s">
        <v>35</v>
      </c>
      <c r="Y77" s="143"/>
      <c r="Z77" s="143"/>
      <c r="AB77" s="169" t="s">
        <v>156</v>
      </c>
      <c r="AC77" s="169"/>
      <c r="AD77" s="169"/>
      <c r="AE77" s="22" t="s">
        <v>34</v>
      </c>
      <c r="AF77" s="169" t="s">
        <v>156</v>
      </c>
      <c r="AG77" s="169"/>
      <c r="AH77" s="169"/>
      <c r="AK77" s="144" t="str">
        <f>R75</f>
        <v>B3</v>
      </c>
      <c r="AL77" s="144"/>
      <c r="AM77" s="144"/>
      <c r="AO77" s="1"/>
    </row>
    <row r="78" spans="1:52" x14ac:dyDescent="0.2">
      <c r="A78" s="144" t="str">
        <f t="shared" ref="A78:A91" si="1">$H$1</f>
        <v>M16-1</v>
      </c>
      <c r="B78" s="144"/>
      <c r="C78" s="144"/>
      <c r="D78" s="144">
        <v>16</v>
      </c>
      <c r="E78" s="144"/>
      <c r="F78" s="144" t="str">
        <f t="shared" ref="F78:F91" si="2">RIGHT($A$64,1)</f>
        <v>D</v>
      </c>
      <c r="G78" s="144"/>
      <c r="H78" s="144"/>
      <c r="I78" s="145" t="s">
        <v>165</v>
      </c>
      <c r="J78" s="145"/>
      <c r="K78" s="145"/>
      <c r="L78" s="146">
        <v>2</v>
      </c>
      <c r="M78" s="146"/>
      <c r="N78" s="169" t="str">
        <f>IF($V$10="",$T$10,$V$10)</f>
        <v>C3</v>
      </c>
      <c r="O78" s="169"/>
      <c r="P78" s="169"/>
      <c r="Q78" s="15" t="s">
        <v>34</v>
      </c>
      <c r="R78" s="169" t="str">
        <f t="shared" ref="N78:R85" si="3">IF($V$13="",$T$13,$V$13)</f>
        <v>A2</v>
      </c>
      <c r="S78" s="169"/>
      <c r="T78" s="169"/>
      <c r="V78" s="147"/>
      <c r="W78" s="147"/>
      <c r="X78" s="15" t="s">
        <v>35</v>
      </c>
      <c r="Y78" s="143"/>
      <c r="Z78" s="143"/>
      <c r="AB78" s="169" t="s">
        <v>156</v>
      </c>
      <c r="AC78" s="169"/>
      <c r="AD78" s="169"/>
      <c r="AE78" s="22" t="s">
        <v>34</v>
      </c>
      <c r="AF78" s="169" t="s">
        <v>156</v>
      </c>
      <c r="AG78" s="169"/>
      <c r="AH78" s="169"/>
      <c r="AK78" s="144" t="str">
        <f>R76</f>
        <v>B2</v>
      </c>
      <c r="AL78" s="144"/>
      <c r="AM78" s="144"/>
      <c r="AO78" s="1"/>
    </row>
    <row r="80" spans="1:52" x14ac:dyDescent="0.2">
      <c r="AI80" s="197" t="s">
        <v>154</v>
      </c>
      <c r="AJ80" s="198"/>
      <c r="AK80" s="198"/>
      <c r="AL80" s="198"/>
      <c r="AM80" s="198"/>
      <c r="AN80" s="198"/>
      <c r="AO80" s="198"/>
    </row>
    <row r="81" spans="1:41" x14ac:dyDescent="0.2">
      <c r="A81" s="150" t="s">
        <v>22</v>
      </c>
      <c r="B81" s="150"/>
      <c r="C81" s="150"/>
      <c r="D81" s="151" t="s">
        <v>23</v>
      </c>
      <c r="E81" s="151"/>
      <c r="F81" s="152" t="s">
        <v>24</v>
      </c>
      <c r="G81" s="152"/>
      <c r="H81" s="152"/>
      <c r="I81" s="150" t="s">
        <v>25</v>
      </c>
      <c r="J81" s="150"/>
      <c r="K81" s="150"/>
      <c r="L81" s="150" t="s">
        <v>26</v>
      </c>
      <c r="M81" s="150"/>
      <c r="N81" s="150" t="s">
        <v>27</v>
      </c>
      <c r="O81" s="150"/>
      <c r="P81" s="150"/>
      <c r="Q81" s="150"/>
      <c r="R81" s="150"/>
      <c r="S81" s="150"/>
      <c r="T81" s="150"/>
      <c r="U81" s="13"/>
      <c r="V81" s="150" t="s">
        <v>28</v>
      </c>
      <c r="W81" s="150"/>
      <c r="X81" s="150"/>
      <c r="Y81" s="150"/>
      <c r="Z81" s="150"/>
      <c r="AA81" s="13"/>
      <c r="AB81" s="150" t="s">
        <v>29</v>
      </c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</row>
    <row r="82" spans="1:41" x14ac:dyDescent="0.2">
      <c r="A82" s="144" t="str">
        <f t="shared" si="1"/>
        <v>M16-1</v>
      </c>
      <c r="B82" s="144"/>
      <c r="C82" s="144"/>
      <c r="D82" s="144">
        <v>17</v>
      </c>
      <c r="E82" s="144"/>
      <c r="F82" s="144" t="str">
        <f t="shared" si="2"/>
        <v>D</v>
      </c>
      <c r="G82" s="144"/>
      <c r="H82" s="144"/>
      <c r="I82" s="145" t="s">
        <v>166</v>
      </c>
      <c r="J82" s="145"/>
      <c r="K82" s="145"/>
      <c r="L82" s="146">
        <v>2</v>
      </c>
      <c r="M82" s="146"/>
      <c r="N82" s="169" t="str">
        <f>IF($V$14="",$T$14,$V$14)</f>
        <v>B2</v>
      </c>
      <c r="O82" s="169"/>
      <c r="P82" s="169"/>
      <c r="Q82" s="15" t="s">
        <v>34</v>
      </c>
      <c r="R82" s="169" t="str">
        <f>IF($V$9="",$T$9,$V$9)</f>
        <v>C2</v>
      </c>
      <c r="S82" s="169"/>
      <c r="T82" s="169"/>
      <c r="V82" s="147"/>
      <c r="W82" s="147"/>
      <c r="X82" s="15" t="s">
        <v>35</v>
      </c>
      <c r="Y82" s="143"/>
      <c r="Z82" s="143"/>
      <c r="AB82" s="169" t="s">
        <v>156</v>
      </c>
      <c r="AC82" s="169"/>
      <c r="AD82" s="169"/>
      <c r="AE82" s="22" t="s">
        <v>34</v>
      </c>
      <c r="AF82" s="169" t="s">
        <v>156</v>
      </c>
      <c r="AG82" s="169"/>
      <c r="AH82" s="169"/>
      <c r="AK82" s="144" t="str">
        <f>N84</f>
        <v>A3</v>
      </c>
      <c r="AL82" s="144"/>
      <c r="AM82" s="144"/>
      <c r="AO82" s="1"/>
    </row>
    <row r="83" spans="1:41" x14ac:dyDescent="0.2">
      <c r="A83" s="144" t="str">
        <f>$H$1</f>
        <v>M16-1</v>
      </c>
      <c r="B83" s="144"/>
      <c r="C83" s="144"/>
      <c r="D83" s="144">
        <v>18</v>
      </c>
      <c r="E83" s="144"/>
      <c r="F83" s="144" t="str">
        <f>RIGHT($A$64,1)</f>
        <v>D</v>
      </c>
      <c r="G83" s="144"/>
      <c r="H83" s="144"/>
      <c r="I83" s="145" t="s">
        <v>166</v>
      </c>
      <c r="J83" s="145"/>
      <c r="K83" s="145"/>
      <c r="L83" s="146">
        <v>2</v>
      </c>
      <c r="M83" s="146"/>
      <c r="N83" s="169" t="str">
        <f>IF($V$12="",$T$12,$V$12)</f>
        <v>B3</v>
      </c>
      <c r="O83" s="169"/>
      <c r="P83" s="169"/>
      <c r="Q83" s="15" t="s">
        <v>34</v>
      </c>
      <c r="R83" s="169" t="str">
        <f>IF($V$10="",$T$10,$V$10)</f>
        <v>C3</v>
      </c>
      <c r="S83" s="169"/>
      <c r="T83" s="169"/>
      <c r="V83" s="147"/>
      <c r="W83" s="147"/>
      <c r="X83" s="15" t="s">
        <v>35</v>
      </c>
      <c r="Y83" s="143"/>
      <c r="Z83" s="143"/>
      <c r="AB83" s="169" t="s">
        <v>156</v>
      </c>
      <c r="AC83" s="169"/>
      <c r="AD83" s="169"/>
      <c r="AE83" s="22" t="s">
        <v>34</v>
      </c>
      <c r="AF83" s="169" t="s">
        <v>156</v>
      </c>
      <c r="AG83" s="169"/>
      <c r="AH83" s="169"/>
      <c r="AK83" s="144" t="str">
        <f>N85</f>
        <v>A2</v>
      </c>
      <c r="AL83" s="144"/>
      <c r="AM83" s="144"/>
      <c r="AO83" s="1"/>
    </row>
    <row r="84" spans="1:41" x14ac:dyDescent="0.2">
      <c r="A84" s="144" t="str">
        <f t="shared" si="1"/>
        <v>M16-1</v>
      </c>
      <c r="B84" s="144"/>
      <c r="C84" s="144"/>
      <c r="D84" s="144">
        <v>19</v>
      </c>
      <c r="E84" s="144"/>
      <c r="F84" s="144" t="str">
        <f t="shared" si="2"/>
        <v>D</v>
      </c>
      <c r="G84" s="144"/>
      <c r="H84" s="144"/>
      <c r="I84" s="145" t="s">
        <v>167</v>
      </c>
      <c r="J84" s="145"/>
      <c r="K84" s="145"/>
      <c r="L84" s="146">
        <v>1</v>
      </c>
      <c r="M84" s="146"/>
      <c r="N84" s="169" t="str">
        <f>IF($V$11="",$T$11,$V$11)</f>
        <v>A3</v>
      </c>
      <c r="O84" s="169"/>
      <c r="P84" s="169"/>
      <c r="Q84" s="15" t="s">
        <v>34</v>
      </c>
      <c r="R84" s="169" t="str">
        <f t="shared" ref="N84:R91" si="4">IF($V$14="",$T$14,$V$14)</f>
        <v>B2</v>
      </c>
      <c r="S84" s="169"/>
      <c r="T84" s="169"/>
      <c r="V84" s="147"/>
      <c r="W84" s="147"/>
      <c r="X84" s="15" t="s">
        <v>35</v>
      </c>
      <c r="Y84" s="143"/>
      <c r="Z84" s="143"/>
      <c r="AB84" s="169" t="s">
        <v>156</v>
      </c>
      <c r="AC84" s="169"/>
      <c r="AD84" s="169"/>
      <c r="AE84" s="22" t="s">
        <v>34</v>
      </c>
      <c r="AF84" s="169" t="s">
        <v>156</v>
      </c>
      <c r="AG84" s="169"/>
      <c r="AH84" s="169"/>
      <c r="AK84" s="144" t="str">
        <f>N89</f>
        <v>C3</v>
      </c>
      <c r="AL84" s="144"/>
      <c r="AM84" s="144"/>
      <c r="AO84" s="1"/>
    </row>
    <row r="85" spans="1:41" x14ac:dyDescent="0.2">
      <c r="A85" s="144" t="str">
        <f t="shared" si="1"/>
        <v>M16-1</v>
      </c>
      <c r="B85" s="144"/>
      <c r="C85" s="144"/>
      <c r="D85" s="144">
        <v>20</v>
      </c>
      <c r="E85" s="144"/>
      <c r="F85" s="144" t="str">
        <f t="shared" si="2"/>
        <v>D</v>
      </c>
      <c r="G85" s="144"/>
      <c r="H85" s="144"/>
      <c r="I85" s="145" t="s">
        <v>167</v>
      </c>
      <c r="J85" s="145"/>
      <c r="K85" s="145"/>
      <c r="L85" s="146">
        <v>2</v>
      </c>
      <c r="M85" s="146"/>
      <c r="N85" s="169" t="str">
        <f t="shared" si="3"/>
        <v>A2</v>
      </c>
      <c r="O85" s="169"/>
      <c r="P85" s="169"/>
      <c r="Q85" s="15" t="s">
        <v>34</v>
      </c>
      <c r="R85" s="169" t="str">
        <f>IF($V$12="",$T$12,$V$12)</f>
        <v>B3</v>
      </c>
      <c r="S85" s="169"/>
      <c r="T85" s="169"/>
      <c r="V85" s="147"/>
      <c r="W85" s="147"/>
      <c r="X85" s="15" t="s">
        <v>35</v>
      </c>
      <c r="Y85" s="143"/>
      <c r="Z85" s="143"/>
      <c r="AB85" s="169" t="s">
        <v>156</v>
      </c>
      <c r="AC85" s="169"/>
      <c r="AD85" s="169"/>
      <c r="AE85" s="22" t="s">
        <v>34</v>
      </c>
      <c r="AF85" s="169" t="s">
        <v>156</v>
      </c>
      <c r="AG85" s="169"/>
      <c r="AH85" s="169"/>
      <c r="AK85" s="144" t="str">
        <f>N90</f>
        <v>C2</v>
      </c>
      <c r="AL85" s="144"/>
      <c r="AM85" s="144"/>
      <c r="AO85" s="1"/>
    </row>
    <row r="87" spans="1:41" x14ac:dyDescent="0.2">
      <c r="AI87" s="197" t="s">
        <v>154</v>
      </c>
      <c r="AJ87" s="198"/>
      <c r="AK87" s="198"/>
      <c r="AL87" s="198"/>
      <c r="AM87" s="198"/>
      <c r="AN87" s="198"/>
      <c r="AO87" s="198"/>
    </row>
    <row r="88" spans="1:41" x14ac:dyDescent="0.2">
      <c r="A88" s="150" t="s">
        <v>22</v>
      </c>
      <c r="B88" s="150"/>
      <c r="C88" s="150"/>
      <c r="D88" s="151" t="s">
        <v>23</v>
      </c>
      <c r="E88" s="151"/>
      <c r="F88" s="152" t="s">
        <v>24</v>
      </c>
      <c r="G88" s="152"/>
      <c r="H88" s="152"/>
      <c r="I88" s="150" t="s">
        <v>25</v>
      </c>
      <c r="J88" s="150"/>
      <c r="K88" s="150"/>
      <c r="L88" s="150" t="s">
        <v>26</v>
      </c>
      <c r="M88" s="150"/>
      <c r="N88" s="150" t="s">
        <v>27</v>
      </c>
      <c r="O88" s="150"/>
      <c r="P88" s="150"/>
      <c r="Q88" s="150"/>
      <c r="R88" s="150"/>
      <c r="S88" s="150"/>
      <c r="T88" s="150"/>
      <c r="U88" s="13"/>
      <c r="V88" s="150" t="s">
        <v>28</v>
      </c>
      <c r="W88" s="150"/>
      <c r="X88" s="150"/>
      <c r="Y88" s="150"/>
      <c r="Z88" s="150"/>
      <c r="AA88" s="13"/>
      <c r="AB88" s="150" t="s">
        <v>29</v>
      </c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</row>
    <row r="89" spans="1:41" x14ac:dyDescent="0.2">
      <c r="A89" s="144" t="str">
        <f>$H$1</f>
        <v>M16-1</v>
      </c>
      <c r="B89" s="144"/>
      <c r="C89" s="144"/>
      <c r="D89" s="144">
        <v>21</v>
      </c>
      <c r="E89" s="144"/>
      <c r="F89" s="144" t="str">
        <f>RIGHT($A$64,1)</f>
        <v>D</v>
      </c>
      <c r="G89" s="144"/>
      <c r="H89" s="144"/>
      <c r="I89" s="145" t="s">
        <v>168</v>
      </c>
      <c r="J89" s="145"/>
      <c r="K89" s="145"/>
      <c r="L89" s="146">
        <v>1</v>
      </c>
      <c r="M89" s="146"/>
      <c r="N89" s="169" t="str">
        <f>IF($V$10="",$T$10,$V$10)</f>
        <v>C3</v>
      </c>
      <c r="O89" s="169"/>
      <c r="P89" s="169"/>
      <c r="Q89" s="15" t="s">
        <v>34</v>
      </c>
      <c r="R89" s="169" t="str">
        <f>IF($V$11="",$T$11,$V$11)</f>
        <v>A3</v>
      </c>
      <c r="S89" s="169"/>
      <c r="T89" s="169"/>
      <c r="V89" s="147"/>
      <c r="W89" s="147"/>
      <c r="X89" s="15" t="s">
        <v>35</v>
      </c>
      <c r="Y89" s="143"/>
      <c r="Z89" s="143"/>
      <c r="AB89" s="169" t="s">
        <v>156</v>
      </c>
      <c r="AC89" s="169"/>
      <c r="AD89" s="169"/>
      <c r="AE89" s="22" t="s">
        <v>34</v>
      </c>
      <c r="AF89" s="169" t="s">
        <v>156</v>
      </c>
      <c r="AG89" s="169"/>
      <c r="AH89" s="169"/>
      <c r="AK89" s="144" t="str">
        <f>N91</f>
        <v>B2</v>
      </c>
      <c r="AL89" s="144"/>
      <c r="AM89" s="144"/>
      <c r="AO89" s="1"/>
    </row>
    <row r="90" spans="1:41" x14ac:dyDescent="0.2">
      <c r="A90" s="144" t="str">
        <f t="shared" si="1"/>
        <v>M16-1</v>
      </c>
      <c r="B90" s="144"/>
      <c r="C90" s="144"/>
      <c r="D90" s="144">
        <v>22</v>
      </c>
      <c r="E90" s="144"/>
      <c r="F90" s="144" t="str">
        <f t="shared" si="2"/>
        <v>D</v>
      </c>
      <c r="G90" s="144"/>
      <c r="H90" s="144"/>
      <c r="I90" s="145" t="s">
        <v>168</v>
      </c>
      <c r="J90" s="145"/>
      <c r="K90" s="145"/>
      <c r="L90" s="146">
        <v>1</v>
      </c>
      <c r="M90" s="146"/>
      <c r="N90" s="169" t="str">
        <f>IF($V$9="",$T$9,$V$9)</f>
        <v>C2</v>
      </c>
      <c r="O90" s="169"/>
      <c r="P90" s="169"/>
      <c r="Q90" s="15" t="s">
        <v>34</v>
      </c>
      <c r="R90" s="169" t="str">
        <f>IF($V$13="",$T$13,$V$13)</f>
        <v>A2</v>
      </c>
      <c r="S90" s="169"/>
      <c r="T90" s="169"/>
      <c r="V90" s="147"/>
      <c r="W90" s="147"/>
      <c r="X90" s="15" t="s">
        <v>35</v>
      </c>
      <c r="Y90" s="143"/>
      <c r="Z90" s="143"/>
      <c r="AB90" s="169" t="s">
        <v>156</v>
      </c>
      <c r="AC90" s="169"/>
      <c r="AD90" s="169"/>
      <c r="AE90" s="22" t="s">
        <v>34</v>
      </c>
      <c r="AF90" s="169" t="s">
        <v>156</v>
      </c>
      <c r="AG90" s="169"/>
      <c r="AH90" s="169"/>
      <c r="AK90" s="144" t="str">
        <f>N92</f>
        <v>B3</v>
      </c>
      <c r="AL90" s="144"/>
      <c r="AM90" s="144"/>
      <c r="AO90" s="1"/>
    </row>
    <row r="91" spans="1:41" x14ac:dyDescent="0.2">
      <c r="A91" s="144" t="str">
        <f t="shared" si="1"/>
        <v>M16-1</v>
      </c>
      <c r="B91" s="144"/>
      <c r="C91" s="144"/>
      <c r="D91" s="144">
        <v>23</v>
      </c>
      <c r="E91" s="144"/>
      <c r="F91" s="144" t="str">
        <f t="shared" si="2"/>
        <v>D</v>
      </c>
      <c r="G91" s="144"/>
      <c r="H91" s="144"/>
      <c r="I91" s="145" t="s">
        <v>169</v>
      </c>
      <c r="J91" s="145"/>
      <c r="K91" s="145"/>
      <c r="L91" s="146">
        <v>1</v>
      </c>
      <c r="M91" s="146"/>
      <c r="N91" s="169" t="str">
        <f t="shared" si="4"/>
        <v>B2</v>
      </c>
      <c r="O91" s="169"/>
      <c r="P91" s="169"/>
      <c r="Q91" s="15" t="s">
        <v>34</v>
      </c>
      <c r="R91" s="169" t="str">
        <f>IF($V$10="",$T$10,$V$10)</f>
        <v>C3</v>
      </c>
      <c r="S91" s="169"/>
      <c r="T91" s="169"/>
      <c r="V91" s="147"/>
      <c r="W91" s="147"/>
      <c r="X91" s="15" t="s">
        <v>35</v>
      </c>
      <c r="Y91" s="143"/>
      <c r="Z91" s="143"/>
      <c r="AB91" s="169" t="s">
        <v>156</v>
      </c>
      <c r="AC91" s="169"/>
      <c r="AD91" s="169"/>
      <c r="AE91" s="22" t="s">
        <v>34</v>
      </c>
      <c r="AF91" s="169" t="s">
        <v>156</v>
      </c>
      <c r="AG91" s="169"/>
      <c r="AH91" s="169"/>
      <c r="AK91" s="144" t="str">
        <f>R89</f>
        <v>A3</v>
      </c>
      <c r="AL91" s="144"/>
      <c r="AM91" s="144"/>
      <c r="AO91" s="1"/>
    </row>
    <row r="92" spans="1:41" x14ac:dyDescent="0.2">
      <c r="A92" s="144" t="str">
        <f>$H$1</f>
        <v>M16-1</v>
      </c>
      <c r="B92" s="144"/>
      <c r="C92" s="144"/>
      <c r="D92" s="144">
        <v>24</v>
      </c>
      <c r="E92" s="144"/>
      <c r="F92" s="144" t="str">
        <f>RIGHT($A$64,1)</f>
        <v>D</v>
      </c>
      <c r="G92" s="144"/>
      <c r="H92" s="144"/>
      <c r="I92" s="145" t="s">
        <v>169</v>
      </c>
      <c r="J92" s="145"/>
      <c r="K92" s="145"/>
      <c r="L92" s="146">
        <v>2</v>
      </c>
      <c r="M92" s="146"/>
      <c r="N92" s="169" t="str">
        <f>IF($V$12="",$T$12,$V$12)</f>
        <v>B3</v>
      </c>
      <c r="O92" s="169"/>
      <c r="P92" s="169"/>
      <c r="Q92" s="15" t="s">
        <v>34</v>
      </c>
      <c r="R92" s="169" t="str">
        <f>IF($V$9="",$T$9,$V$9)</f>
        <v>C2</v>
      </c>
      <c r="S92" s="169"/>
      <c r="T92" s="169"/>
      <c r="V92" s="147"/>
      <c r="W92" s="147"/>
      <c r="X92" s="15" t="s">
        <v>35</v>
      </c>
      <c r="Y92" s="143"/>
      <c r="Z92" s="143"/>
      <c r="AB92" s="169" t="s">
        <v>156</v>
      </c>
      <c r="AC92" s="169"/>
      <c r="AD92" s="169"/>
      <c r="AE92" s="22" t="s">
        <v>34</v>
      </c>
      <c r="AF92" s="169" t="s">
        <v>156</v>
      </c>
      <c r="AG92" s="169"/>
      <c r="AH92" s="169"/>
      <c r="AK92" s="144" t="str">
        <f>R90</f>
        <v>A2</v>
      </c>
      <c r="AL92" s="144"/>
      <c r="AM92" s="144"/>
      <c r="AO92" s="1"/>
    </row>
    <row r="93" spans="1:41" x14ac:dyDescent="0.2">
      <c r="N93" s="169" t="str">
        <f>IF(V11="",T11,T44)</f>
        <v>A3</v>
      </c>
      <c r="O93" s="169"/>
      <c r="P93" s="169"/>
      <c r="Q93" s="15" t="s">
        <v>34</v>
      </c>
      <c r="R93" s="169" t="str">
        <f>IF(V13="",T13,T46)</f>
        <v>A2</v>
      </c>
      <c r="S93" s="169"/>
      <c r="T93" s="169"/>
      <c r="V93" s="191">
        <f>IF(V11="",0,IF(COUNTIF($AQ:$AS,N93&amp;R93)=1,VLOOKUP(CONCATENATE(N93,R93),$AQ:$AS,2,0),VLOOKUP(CONCATENATE(N93,R93),$AU:$AW,2,0)))</f>
        <v>0</v>
      </c>
      <c r="W93" s="191"/>
      <c r="X93" s="15" t="s">
        <v>35</v>
      </c>
      <c r="Y93" s="192">
        <f>IF(V13="",0,IF(COUNTIF($AQ:$AS,N93&amp;R93)=1,VLOOKUP(CONCATENATE(N93,R93),$AQ:$AS,3,0),VLOOKUP(CONCATENATE(N93,R93),$AU:$AW,3,0)))</f>
        <v>0</v>
      </c>
      <c r="Z93" s="192"/>
      <c r="AB93" s="34" t="s">
        <v>170</v>
      </c>
      <c r="AO93" s="1"/>
    </row>
    <row r="94" spans="1:41" ht="12.75" customHeight="1" x14ac:dyDescent="0.2">
      <c r="N94" s="169" t="str">
        <f>IF(V12="",T12,T45)</f>
        <v>B3</v>
      </c>
      <c r="O94" s="169"/>
      <c r="P94" s="169"/>
      <c r="Q94" s="15" t="s">
        <v>34</v>
      </c>
      <c r="R94" s="169" t="str">
        <f>IF(V14="",T14,T47)</f>
        <v>B2</v>
      </c>
      <c r="S94" s="169"/>
      <c r="T94" s="169"/>
      <c r="V94" s="191">
        <f>IF(V12="",0,IF(COUNTIF($AQ:$AS,N94&amp;R94)=1,VLOOKUP(CONCATENATE(N94,R94),$AQ:$AS,2,0),VLOOKUP(CONCATENATE(N94,R94),$AU:$AW,2,0)))</f>
        <v>0</v>
      </c>
      <c r="W94" s="191"/>
      <c r="X94" s="15" t="s">
        <v>35</v>
      </c>
      <c r="Y94" s="192">
        <f>IF(V14="",0,IF(COUNTIF($AQ:$AS,N94&amp;R94)=1,VLOOKUP(CONCATENATE(N94,R94),$AQ:$AS,3,0),VLOOKUP(CONCATENATE(N94,R94),$AU:$AW,3,0)))</f>
        <v>0</v>
      </c>
      <c r="Z94" s="192"/>
      <c r="AB94" s="34" t="s">
        <v>171</v>
      </c>
      <c r="AO94" s="1"/>
    </row>
    <row r="95" spans="1:41" x14ac:dyDescent="0.2">
      <c r="A95" s="144"/>
      <c r="B95" s="144"/>
      <c r="C95" s="144"/>
      <c r="D95" s="144"/>
      <c r="E95" s="144"/>
      <c r="F95" s="144"/>
      <c r="G95" s="144"/>
      <c r="H95" s="144"/>
      <c r="I95" s="145"/>
      <c r="J95" s="145"/>
      <c r="K95" s="145"/>
      <c r="L95" s="146"/>
      <c r="M95" s="146"/>
      <c r="N95" s="169" t="str">
        <f>IF(V9="",T9,V9)</f>
        <v>C2</v>
      </c>
      <c r="O95" s="169"/>
      <c r="P95" s="169"/>
      <c r="Q95" s="15" t="s">
        <v>34</v>
      </c>
      <c r="R95" s="169" t="str">
        <f>IF(V10="",T10,V10)</f>
        <v>C3</v>
      </c>
      <c r="S95" s="169"/>
      <c r="T95" s="169"/>
      <c r="V95" s="191">
        <f>IF(V9="",0,IF(COUNTIF($AQ:$AS,N95&amp;R95)=1,VLOOKUP(CONCATENATE(N95,R95),$AQ:$AS,2,0),VLOOKUP(CONCATENATE(N95,R95),$AU:$AW,2,0)))</f>
        <v>0</v>
      </c>
      <c r="W95" s="191"/>
      <c r="X95" s="15" t="s">
        <v>35</v>
      </c>
      <c r="Y95" s="192">
        <f>IF(V10="",0,IF(COUNTIF($AQ:$AS,N95&amp;R95)=1,VLOOKUP(CONCATENATE(N95,R95),$AQ:$AS,3,0),VLOOKUP(CONCATENATE(N95,R95),$AU:$AW,3,0)))</f>
        <v>0</v>
      </c>
      <c r="Z95" s="192"/>
      <c r="AB95" s="34" t="s">
        <v>172</v>
      </c>
      <c r="AO95" s="1"/>
    </row>
    <row r="96" spans="1:41" x14ac:dyDescent="0.2">
      <c r="AO96" s="1"/>
    </row>
    <row r="97" spans="1:50" x14ac:dyDescent="0.2">
      <c r="A97" s="193" t="s">
        <v>92</v>
      </c>
      <c r="B97" s="193"/>
      <c r="C97" s="193"/>
      <c r="D97" s="193"/>
      <c r="E97" s="193"/>
      <c r="F97" s="193"/>
      <c r="H97" s="35"/>
      <c r="AO97" s="1"/>
    </row>
    <row r="98" spans="1:50" x14ac:dyDescent="0.2">
      <c r="A98" s="190" t="s">
        <v>173</v>
      </c>
      <c r="B98" s="190"/>
      <c r="C98" s="190"/>
      <c r="D98" s="190"/>
      <c r="E98" s="190"/>
      <c r="F98" s="190"/>
      <c r="G98" s="190"/>
      <c r="H98" s="190"/>
      <c r="I98" s="190"/>
      <c r="J98" s="194" t="s">
        <v>174</v>
      </c>
      <c r="K98" s="195"/>
      <c r="L98" s="196"/>
      <c r="M98" s="194" t="s">
        <v>175</v>
      </c>
      <c r="N98" s="195"/>
      <c r="O98" s="196"/>
      <c r="P98" s="194" t="s">
        <v>176</v>
      </c>
      <c r="Q98" s="195"/>
      <c r="R98" s="196"/>
      <c r="S98" s="190" t="s">
        <v>177</v>
      </c>
      <c r="T98" s="190"/>
      <c r="U98" s="190"/>
      <c r="V98" s="190" t="s">
        <v>178</v>
      </c>
      <c r="W98" s="190"/>
      <c r="X98" s="190"/>
      <c r="Y98" s="190" t="s">
        <v>179</v>
      </c>
      <c r="Z98" s="190"/>
      <c r="AA98" s="190"/>
      <c r="AB98" s="190" t="s">
        <v>180</v>
      </c>
      <c r="AC98" s="190"/>
      <c r="AD98" s="190"/>
      <c r="AN98" s="36"/>
      <c r="AO98" s="1"/>
    </row>
    <row r="99" spans="1:50" x14ac:dyDescent="0.2">
      <c r="A99" s="158" t="str">
        <f>IF(Y47=1,B47,IF(Y48=1,B48,IF(Y49=1,B49,IF(Y50=1,B50,"A1"))))</f>
        <v>A1</v>
      </c>
      <c r="B99" s="158"/>
      <c r="C99" s="158"/>
      <c r="D99" s="158" t="str">
        <f>IF(Y53=1,B53,IF(Y54=1,B54,IF(Y55=1,B55,IF(AC56=1,B56,"B1"))))</f>
        <v>B1</v>
      </c>
      <c r="E99" s="158"/>
      <c r="F99" s="158"/>
      <c r="G99" s="158" t="str">
        <f>IF(AC59=1,B59,IF(AC60=1,B60,IF(AC61=1,B61,IF(AC62=1,B62,"C1"))))</f>
        <v>C1</v>
      </c>
      <c r="H99" s="158"/>
      <c r="I99" s="158"/>
      <c r="J99" s="158" t="str">
        <f xml:space="preserve">
IF($AK$65=1,$B$65,
IF($AK$66=1,$B$66,
IF($AK$67=1,$B$67,
IF($AK$68=1,$B$68,
IF($AK$69=1,$B$69,
IF($AK$70=1,$B$70,
"D1"))))))</f>
        <v>D1</v>
      </c>
      <c r="K99" s="158"/>
      <c r="L99" s="158"/>
      <c r="M99" s="158" t="str">
        <f xml:space="preserve">
IF($AK$65=2,$B$65,
IF($AK$66=2,$B$66,
IF($AK$67=2,$B$67,
IF($AK$68=2,$B$68,
IF($AK$69=2,$B$69,
IF($AK$70=2,$B$70,
"D2"))))))</f>
        <v>D2</v>
      </c>
      <c r="N99" s="158"/>
      <c r="O99" s="158"/>
      <c r="P99" s="158" t="str">
        <f xml:space="preserve">
IF($AK$65=3,$B$65,
IF($AK$66=3,$B$66,
IF($AK$67=3,$B$67,
IF($AK$68=3,$B$68,
IF($AK$69=3,$B$69,
IF($AK$70=3,$B$70,
"D3"))))))</f>
        <v>D3</v>
      </c>
      <c r="Q99" s="158"/>
      <c r="R99" s="158"/>
      <c r="S99" s="158" t="str">
        <f xml:space="preserve">
IF($AK$65=4,$B$65,
IF($AK$66=4,$B$66,
IF($AK$67=4,$B$67,
IF($AK$68=4,$B$68,
IF($AK$69=4,$B$69,
IF($AK$70=4,$B$70,
"D4"))))))</f>
        <v>D4</v>
      </c>
      <c r="T99" s="158"/>
      <c r="U99" s="158"/>
      <c r="V99" s="158" t="str">
        <f xml:space="preserve">
IF($AK$65=5,$B$65,
IF($AK$66=5,$B$66,
IF($AK$67=5,$B$67,
IF($AK$68=5,$B$68,
IF($AK$69=5,$B$69,
IF($AK$70=5,$B$70,
"D5"))))))</f>
        <v>D5</v>
      </c>
      <c r="W99" s="158"/>
      <c r="X99" s="158"/>
      <c r="Y99" s="158" t="str">
        <f xml:space="preserve">
IF($AK$65=6,$B$65,
IF($AK$66=6,$B$66,
IF($AK$67=6,$B$67,
IF($AK$68=6,$B$68,
IF($AK$69=6,$B$69,
IF($AK$70=6,$B$70,
"D6"))))))</f>
        <v>D6</v>
      </c>
      <c r="Z99" s="158"/>
      <c r="AA99" s="158"/>
      <c r="AB99" s="158" t="str">
        <f>IF(AC59=4,B59,IF(AC60=4,B60,IF(AC61=4,B61,IF(AC62=4,B62,"C4"))))</f>
        <v>C4</v>
      </c>
      <c r="AC99" s="158"/>
      <c r="AD99" s="158"/>
      <c r="AN99" s="17"/>
      <c r="AO99" s="1"/>
    </row>
    <row r="100" spans="1:50" x14ac:dyDescent="0.2">
      <c r="A100" s="188" t="s">
        <v>181</v>
      </c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22"/>
      <c r="AF100" s="22"/>
      <c r="AG100" s="22"/>
      <c r="AH100" s="22"/>
      <c r="AI100" s="22"/>
      <c r="AJ100" s="22"/>
      <c r="AK100" s="22"/>
      <c r="AL100" s="22"/>
      <c r="AM100" s="22"/>
      <c r="AN100" s="17"/>
      <c r="AO100" s="1"/>
    </row>
    <row r="101" spans="1:50" x14ac:dyDescent="0.2">
      <c r="A101" s="189" t="str">
        <f>CONCATENATE("TSGB1, TOWE1, BCH1, RIST1, Platz 1.- 6.")</f>
        <v>TSGB1, TOWE1, BCH1, RIST1, Platz 1.- 6.</v>
      </c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17"/>
      <c r="AO101" s="1"/>
    </row>
    <row r="102" spans="1:50" x14ac:dyDescent="0.2">
      <c r="A102" s="1" t="s">
        <v>182</v>
      </c>
      <c r="AE102" s="9"/>
      <c r="AO102" s="1"/>
      <c r="AR102" s="15"/>
      <c r="AS102" s="16"/>
      <c r="AT102" s="39"/>
      <c r="AV102" s="35"/>
      <c r="AX102" s="34"/>
    </row>
    <row r="103" spans="1:50" x14ac:dyDescent="0.2">
      <c r="A103" s="189" t="str">
        <f>CONCATENATE("Platz 7.- 10., TSGB2, TOWE2.")</f>
        <v>Platz 7.- 10., TSGB2, TOWE2.</v>
      </c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AE103" s="8"/>
      <c r="AO103" s="1"/>
    </row>
  </sheetData>
  <sheetProtection sheet="1" selectLockedCells="1"/>
  <mergeCells count="694">
    <mergeCell ref="A1:G1"/>
    <mergeCell ref="H1:J1"/>
    <mergeCell ref="A2:AN2"/>
    <mergeCell ref="A3:AN3"/>
    <mergeCell ref="A4:AN4"/>
    <mergeCell ref="A5:AN5"/>
    <mergeCell ref="B9:E9"/>
    <mergeCell ref="H9:K9"/>
    <mergeCell ref="N9:Q9"/>
    <mergeCell ref="V9:X9"/>
    <mergeCell ref="B10:E10"/>
    <mergeCell ref="H10:K10"/>
    <mergeCell ref="N10:Q10"/>
    <mergeCell ref="V10:X10"/>
    <mergeCell ref="A6:E6"/>
    <mergeCell ref="F6:J6"/>
    <mergeCell ref="K6:AN6"/>
    <mergeCell ref="B8:E8"/>
    <mergeCell ref="H8:K8"/>
    <mergeCell ref="N8:Q8"/>
    <mergeCell ref="T8:X8"/>
    <mergeCell ref="V13:X13"/>
    <mergeCell ref="V14:X14"/>
    <mergeCell ref="K17:N17"/>
    <mergeCell ref="W17:Z17"/>
    <mergeCell ref="K18:N18"/>
    <mergeCell ref="W18:Z18"/>
    <mergeCell ref="B11:E11"/>
    <mergeCell ref="H11:K11"/>
    <mergeCell ref="N11:Q11"/>
    <mergeCell ref="V11:X11"/>
    <mergeCell ref="B12:E12"/>
    <mergeCell ref="H12:K12"/>
    <mergeCell ref="N12:Q12"/>
    <mergeCell ref="V12:X12"/>
    <mergeCell ref="A25:AH25"/>
    <mergeCell ref="AI25:AO26"/>
    <mergeCell ref="A26:C26"/>
    <mergeCell ref="D26:E26"/>
    <mergeCell ref="F26:H26"/>
    <mergeCell ref="I26:K26"/>
    <mergeCell ref="L26:M26"/>
    <mergeCell ref="N26:T26"/>
    <mergeCell ref="V26:Z26"/>
    <mergeCell ref="AB26:AH26"/>
    <mergeCell ref="R27:T27"/>
    <mergeCell ref="V27:W27"/>
    <mergeCell ref="Y27:Z27"/>
    <mergeCell ref="AB27:AD27"/>
    <mergeCell ref="AF27:AH27"/>
    <mergeCell ref="AK27:AM27"/>
    <mergeCell ref="A27:C27"/>
    <mergeCell ref="D27:E27"/>
    <mergeCell ref="F27:H27"/>
    <mergeCell ref="I27:K27"/>
    <mergeCell ref="L27:M27"/>
    <mergeCell ref="N27:P27"/>
    <mergeCell ref="R28:T28"/>
    <mergeCell ref="V28:W28"/>
    <mergeCell ref="Y28:Z28"/>
    <mergeCell ref="AB28:AD28"/>
    <mergeCell ref="AF28:AH28"/>
    <mergeCell ref="AK28:AM28"/>
    <mergeCell ref="A28:C28"/>
    <mergeCell ref="D28:E28"/>
    <mergeCell ref="F28:H28"/>
    <mergeCell ref="I28:K28"/>
    <mergeCell ref="L28:M28"/>
    <mergeCell ref="N28:P28"/>
    <mergeCell ref="R29:T29"/>
    <mergeCell ref="V29:W29"/>
    <mergeCell ref="Y29:Z29"/>
    <mergeCell ref="AB29:AD29"/>
    <mergeCell ref="AF29:AH29"/>
    <mergeCell ref="AK29:AM29"/>
    <mergeCell ref="A29:C29"/>
    <mergeCell ref="D29:E29"/>
    <mergeCell ref="F29:H29"/>
    <mergeCell ref="I29:K29"/>
    <mergeCell ref="L29:M29"/>
    <mergeCell ref="N29:P29"/>
    <mergeCell ref="R30:T30"/>
    <mergeCell ref="V30:W30"/>
    <mergeCell ref="Y30:Z30"/>
    <mergeCell ref="AB30:AD30"/>
    <mergeCell ref="AF30:AH30"/>
    <mergeCell ref="AK30:AM30"/>
    <mergeCell ref="A30:C30"/>
    <mergeCell ref="D30:E30"/>
    <mergeCell ref="F30:H30"/>
    <mergeCell ref="I30:K30"/>
    <mergeCell ref="L30:M30"/>
    <mergeCell ref="N30:P30"/>
    <mergeCell ref="AI32:AO33"/>
    <mergeCell ref="A33:C33"/>
    <mergeCell ref="D33:E33"/>
    <mergeCell ref="F33:H33"/>
    <mergeCell ref="I33:K33"/>
    <mergeCell ref="L33:M33"/>
    <mergeCell ref="N33:T33"/>
    <mergeCell ref="V33:Z33"/>
    <mergeCell ref="AB33:AH33"/>
    <mergeCell ref="R34:T34"/>
    <mergeCell ref="V34:W34"/>
    <mergeCell ref="Y34:Z34"/>
    <mergeCell ref="AB34:AD34"/>
    <mergeCell ref="AF34:AH34"/>
    <mergeCell ref="AK34:AM34"/>
    <mergeCell ref="A34:C34"/>
    <mergeCell ref="D34:E34"/>
    <mergeCell ref="F34:H34"/>
    <mergeCell ref="I34:K34"/>
    <mergeCell ref="L34:M34"/>
    <mergeCell ref="N34:P34"/>
    <mergeCell ref="R35:T35"/>
    <mergeCell ref="V35:W35"/>
    <mergeCell ref="Y35:Z35"/>
    <mergeCell ref="AB35:AD35"/>
    <mergeCell ref="AF35:AH35"/>
    <mergeCell ref="AK35:AM35"/>
    <mergeCell ref="A35:C35"/>
    <mergeCell ref="D35:E35"/>
    <mergeCell ref="F35:H35"/>
    <mergeCell ref="I35:K35"/>
    <mergeCell ref="L35:M35"/>
    <mergeCell ref="N35:P35"/>
    <mergeCell ref="R36:T36"/>
    <mergeCell ref="V36:W36"/>
    <mergeCell ref="Y36:Z36"/>
    <mergeCell ref="AB36:AD36"/>
    <mergeCell ref="AF36:AH36"/>
    <mergeCell ref="AK36:AM36"/>
    <mergeCell ref="A36:C36"/>
    <mergeCell ref="D36:E36"/>
    <mergeCell ref="F36:H36"/>
    <mergeCell ref="I36:K36"/>
    <mergeCell ref="L36:M36"/>
    <mergeCell ref="N36:P36"/>
    <mergeCell ref="R37:T37"/>
    <mergeCell ref="V37:W37"/>
    <mergeCell ref="Y37:Z37"/>
    <mergeCell ref="AB37:AD37"/>
    <mergeCell ref="AF37:AH37"/>
    <mergeCell ref="AK37:AM37"/>
    <mergeCell ref="A37:C37"/>
    <mergeCell ref="D37:E37"/>
    <mergeCell ref="F37:H37"/>
    <mergeCell ref="I37:K37"/>
    <mergeCell ref="L37:M37"/>
    <mergeCell ref="N37:P37"/>
    <mergeCell ref="AI39:AO40"/>
    <mergeCell ref="A40:C40"/>
    <mergeCell ref="D40:E40"/>
    <mergeCell ref="F40:H40"/>
    <mergeCell ref="I40:K40"/>
    <mergeCell ref="L40:M40"/>
    <mergeCell ref="N40:T40"/>
    <mergeCell ref="V40:Z40"/>
    <mergeCell ref="AB40:AH40"/>
    <mergeCell ref="R41:T41"/>
    <mergeCell ref="V41:W41"/>
    <mergeCell ref="Y41:Z41"/>
    <mergeCell ref="AB41:AD41"/>
    <mergeCell ref="AF41:AH41"/>
    <mergeCell ref="AK41:AM41"/>
    <mergeCell ref="A41:C41"/>
    <mergeCell ref="D41:E41"/>
    <mergeCell ref="F41:H41"/>
    <mergeCell ref="I41:K41"/>
    <mergeCell ref="L41:M41"/>
    <mergeCell ref="N41:P41"/>
    <mergeCell ref="R42:T42"/>
    <mergeCell ref="V42:W42"/>
    <mergeCell ref="Y42:Z42"/>
    <mergeCell ref="AB42:AD42"/>
    <mergeCell ref="AF42:AH42"/>
    <mergeCell ref="AK42:AM42"/>
    <mergeCell ref="A42:C42"/>
    <mergeCell ref="D42:E42"/>
    <mergeCell ref="F42:H42"/>
    <mergeCell ref="I42:K42"/>
    <mergeCell ref="L42:M42"/>
    <mergeCell ref="N42:P42"/>
    <mergeCell ref="R43:T43"/>
    <mergeCell ref="V43:W43"/>
    <mergeCell ref="Y43:Z43"/>
    <mergeCell ref="AB43:AD43"/>
    <mergeCell ref="AF43:AH43"/>
    <mergeCell ref="AK43:AM43"/>
    <mergeCell ref="A43:C43"/>
    <mergeCell ref="D43:E43"/>
    <mergeCell ref="F43:H43"/>
    <mergeCell ref="I43:K43"/>
    <mergeCell ref="L43:M43"/>
    <mergeCell ref="N43:P43"/>
    <mergeCell ref="R44:T44"/>
    <mergeCell ref="V44:W44"/>
    <mergeCell ref="Y44:Z44"/>
    <mergeCell ref="AB44:AD44"/>
    <mergeCell ref="AF44:AH44"/>
    <mergeCell ref="AK44:AM44"/>
    <mergeCell ref="A44:C44"/>
    <mergeCell ref="D44:E44"/>
    <mergeCell ref="F44:H44"/>
    <mergeCell ref="I44:K44"/>
    <mergeCell ref="L44:M44"/>
    <mergeCell ref="N44:P44"/>
    <mergeCell ref="S47:T47"/>
    <mergeCell ref="U47:V47"/>
    <mergeCell ref="W47:X47"/>
    <mergeCell ref="Y47:Z47"/>
    <mergeCell ref="AG47:AH47"/>
    <mergeCell ref="AI47:AJ47"/>
    <mergeCell ref="Y46:Z46"/>
    <mergeCell ref="AG46:AJ46"/>
    <mergeCell ref="B47:D47"/>
    <mergeCell ref="E47:F47"/>
    <mergeCell ref="G47:H47"/>
    <mergeCell ref="I47:J47"/>
    <mergeCell ref="K47:L47"/>
    <mergeCell ref="M47:N47"/>
    <mergeCell ref="O47:P47"/>
    <mergeCell ref="Q47:R47"/>
    <mergeCell ref="A46:D46"/>
    <mergeCell ref="E46:H46"/>
    <mergeCell ref="I46:L46"/>
    <mergeCell ref="M46:P46"/>
    <mergeCell ref="Q46:T46"/>
    <mergeCell ref="U46:X46"/>
    <mergeCell ref="AI48:AJ48"/>
    <mergeCell ref="B49:D49"/>
    <mergeCell ref="E49:H49"/>
    <mergeCell ref="I49:L49"/>
    <mergeCell ref="M49:N49"/>
    <mergeCell ref="O49:P49"/>
    <mergeCell ref="Q49:R49"/>
    <mergeCell ref="S49:T49"/>
    <mergeCell ref="U49:V49"/>
    <mergeCell ref="W49:X49"/>
    <mergeCell ref="Q48:R48"/>
    <mergeCell ref="S48:T48"/>
    <mergeCell ref="U48:V48"/>
    <mergeCell ref="W48:X48"/>
    <mergeCell ref="Y48:Z48"/>
    <mergeCell ref="AG48:AH48"/>
    <mergeCell ref="B48:D48"/>
    <mergeCell ref="E48:H48"/>
    <mergeCell ref="I48:J48"/>
    <mergeCell ref="K48:L48"/>
    <mergeCell ref="M48:N48"/>
    <mergeCell ref="O48:P48"/>
    <mergeCell ref="Y49:Z49"/>
    <mergeCell ref="AG49:AH49"/>
    <mergeCell ref="AI49:AJ49"/>
    <mergeCell ref="B50:D50"/>
    <mergeCell ref="E50:H50"/>
    <mergeCell ref="I50:L50"/>
    <mergeCell ref="M50:P50"/>
    <mergeCell ref="Q50:R50"/>
    <mergeCell ref="S50:T50"/>
    <mergeCell ref="U50:V50"/>
    <mergeCell ref="W50:X50"/>
    <mergeCell ref="Y50:Z50"/>
    <mergeCell ref="AG50:AH50"/>
    <mergeCell ref="AI50:AJ50"/>
    <mergeCell ref="Y53:Z53"/>
    <mergeCell ref="AG53:AH53"/>
    <mergeCell ref="AI53:AJ53"/>
    <mergeCell ref="Y52:Z52"/>
    <mergeCell ref="AG52:AJ52"/>
    <mergeCell ref="B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H52"/>
    <mergeCell ref="I52:L52"/>
    <mergeCell ref="M52:P52"/>
    <mergeCell ref="Q52:T52"/>
    <mergeCell ref="U52:X52"/>
    <mergeCell ref="S53:T53"/>
    <mergeCell ref="U53:V53"/>
    <mergeCell ref="W53:X53"/>
    <mergeCell ref="AI54:AJ54"/>
    <mergeCell ref="B55:D55"/>
    <mergeCell ref="E55:H55"/>
    <mergeCell ref="I55:L55"/>
    <mergeCell ref="M55:N55"/>
    <mergeCell ref="O55:P55"/>
    <mergeCell ref="Q55:R55"/>
    <mergeCell ref="S55:T55"/>
    <mergeCell ref="U55:V55"/>
    <mergeCell ref="W55:X55"/>
    <mergeCell ref="Q54:R54"/>
    <mergeCell ref="S54:T54"/>
    <mergeCell ref="U54:V54"/>
    <mergeCell ref="W54:X54"/>
    <mergeCell ref="Y54:Z54"/>
    <mergeCell ref="AG54:AH54"/>
    <mergeCell ref="B54:D54"/>
    <mergeCell ref="E54:H54"/>
    <mergeCell ref="I54:J54"/>
    <mergeCell ref="K54:L54"/>
    <mergeCell ref="M54:N54"/>
    <mergeCell ref="O54:P54"/>
    <mergeCell ref="Y55:Z55"/>
    <mergeCell ref="AG55:AH55"/>
    <mergeCell ref="AI55:AJ55"/>
    <mergeCell ref="B56:D56"/>
    <mergeCell ref="E56:H56"/>
    <mergeCell ref="I56:L56"/>
    <mergeCell ref="M56:P56"/>
    <mergeCell ref="Q56:R56"/>
    <mergeCell ref="S56:T56"/>
    <mergeCell ref="U56:V56"/>
    <mergeCell ref="W56:X56"/>
    <mergeCell ref="Y56:Z56"/>
    <mergeCell ref="AA56:AB56"/>
    <mergeCell ref="AC56:AD56"/>
    <mergeCell ref="Y59:Z59"/>
    <mergeCell ref="AA59:AB59"/>
    <mergeCell ref="AC59:AD59"/>
    <mergeCell ref="Y58:AB58"/>
    <mergeCell ref="AC58:AD58"/>
    <mergeCell ref="B59:D59"/>
    <mergeCell ref="E59:F59"/>
    <mergeCell ref="G59:H59"/>
    <mergeCell ref="I59:J59"/>
    <mergeCell ref="K59:L59"/>
    <mergeCell ref="M59:N59"/>
    <mergeCell ref="O59:P59"/>
    <mergeCell ref="Q59:R59"/>
    <mergeCell ref="A58:D58"/>
    <mergeCell ref="E58:H58"/>
    <mergeCell ref="I58:L58"/>
    <mergeCell ref="M58:P58"/>
    <mergeCell ref="Q58:T58"/>
    <mergeCell ref="U58:X58"/>
    <mergeCell ref="S59:T59"/>
    <mergeCell ref="U59:V59"/>
    <mergeCell ref="W59:X59"/>
    <mergeCell ref="AC60:AD60"/>
    <mergeCell ref="B61:D61"/>
    <mergeCell ref="E61:H61"/>
    <mergeCell ref="I61:L61"/>
    <mergeCell ref="M61:N61"/>
    <mergeCell ref="O61:P61"/>
    <mergeCell ref="Q61:R61"/>
    <mergeCell ref="S61:T61"/>
    <mergeCell ref="U61:V61"/>
    <mergeCell ref="W61:X61"/>
    <mergeCell ref="Q60:R60"/>
    <mergeCell ref="S60:T60"/>
    <mergeCell ref="U60:V60"/>
    <mergeCell ref="W60:X60"/>
    <mergeCell ref="Y60:Z60"/>
    <mergeCell ref="AA60:AB60"/>
    <mergeCell ref="B60:D60"/>
    <mergeCell ref="E60:H60"/>
    <mergeCell ref="I60:J60"/>
    <mergeCell ref="K60:L60"/>
    <mergeCell ref="M60:N60"/>
    <mergeCell ref="O60:P60"/>
    <mergeCell ref="Y61:Z61"/>
    <mergeCell ref="AA61:AB61"/>
    <mergeCell ref="U64:X64"/>
    <mergeCell ref="Y64:AB64"/>
    <mergeCell ref="AC64:AF64"/>
    <mergeCell ref="AG64:AJ64"/>
    <mergeCell ref="AC61:AD61"/>
    <mergeCell ref="B62:D62"/>
    <mergeCell ref="E62:H62"/>
    <mergeCell ref="I62:L62"/>
    <mergeCell ref="M62:P62"/>
    <mergeCell ref="Q62:R62"/>
    <mergeCell ref="S62:T62"/>
    <mergeCell ref="U62:V62"/>
    <mergeCell ref="W62:X62"/>
    <mergeCell ref="Y62:Z62"/>
    <mergeCell ref="AA62:AB62"/>
    <mergeCell ref="AC62:AD62"/>
    <mergeCell ref="AK64:AL64"/>
    <mergeCell ref="B65:D65"/>
    <mergeCell ref="E65:F65"/>
    <mergeCell ref="G65:H65"/>
    <mergeCell ref="I65:J65"/>
    <mergeCell ref="K65:L65"/>
    <mergeCell ref="M65:N65"/>
    <mergeCell ref="AA65:AB65"/>
    <mergeCell ref="AC65:AD65"/>
    <mergeCell ref="AE65:AF65"/>
    <mergeCell ref="AG65:AH65"/>
    <mergeCell ref="AI65:AJ65"/>
    <mergeCell ref="AK65:AL65"/>
    <mergeCell ref="O65:P65"/>
    <mergeCell ref="Q65:R65"/>
    <mergeCell ref="S65:T65"/>
    <mergeCell ref="U65:V65"/>
    <mergeCell ref="W65:X65"/>
    <mergeCell ref="Y65:Z65"/>
    <mergeCell ref="A64:D64"/>
    <mergeCell ref="E64:H64"/>
    <mergeCell ref="I64:L64"/>
    <mergeCell ref="M64:P64"/>
    <mergeCell ref="Q64:T64"/>
    <mergeCell ref="AC66:AD66"/>
    <mergeCell ref="AE66:AF66"/>
    <mergeCell ref="AG66:AH66"/>
    <mergeCell ref="AI66:AJ66"/>
    <mergeCell ref="AK66:AL66"/>
    <mergeCell ref="B67:D67"/>
    <mergeCell ref="E67:H67"/>
    <mergeCell ref="I67:L67"/>
    <mergeCell ref="M67:N67"/>
    <mergeCell ref="O67:P67"/>
    <mergeCell ref="Q66:R66"/>
    <mergeCell ref="S66:T66"/>
    <mergeCell ref="U66:V66"/>
    <mergeCell ref="W66:X66"/>
    <mergeCell ref="Y66:Z66"/>
    <mergeCell ref="AA66:AB66"/>
    <mergeCell ref="B66:D66"/>
    <mergeCell ref="E66:H66"/>
    <mergeCell ref="I66:J66"/>
    <mergeCell ref="K66:L66"/>
    <mergeCell ref="M66:N66"/>
    <mergeCell ref="O66:P66"/>
    <mergeCell ref="AC67:AD67"/>
    <mergeCell ref="AE67:AF67"/>
    <mergeCell ref="AK67:AL67"/>
    <mergeCell ref="B68:D68"/>
    <mergeCell ref="E68:H68"/>
    <mergeCell ref="I68:L68"/>
    <mergeCell ref="M68:P68"/>
    <mergeCell ref="Q68:R68"/>
    <mergeCell ref="Q67:R67"/>
    <mergeCell ref="S67:T67"/>
    <mergeCell ref="U67:V67"/>
    <mergeCell ref="W67:X67"/>
    <mergeCell ref="Y67:Z67"/>
    <mergeCell ref="AA67:AB67"/>
    <mergeCell ref="AE68:AF68"/>
    <mergeCell ref="AG68:AH68"/>
    <mergeCell ref="AI68:AJ68"/>
    <mergeCell ref="AK68:AL68"/>
    <mergeCell ref="Y68:Z68"/>
    <mergeCell ref="AA68:AB68"/>
    <mergeCell ref="AC68:AD68"/>
    <mergeCell ref="I69:L69"/>
    <mergeCell ref="M69:P69"/>
    <mergeCell ref="Q69:T69"/>
    <mergeCell ref="U69:V69"/>
    <mergeCell ref="S68:T68"/>
    <mergeCell ref="U68:V68"/>
    <mergeCell ref="W68:X68"/>
    <mergeCell ref="AG67:AH67"/>
    <mergeCell ref="AI67:AJ67"/>
    <mergeCell ref="AC70:AD70"/>
    <mergeCell ref="AE70:AF70"/>
    <mergeCell ref="AG70:AH70"/>
    <mergeCell ref="AI70:AJ70"/>
    <mergeCell ref="AK70:AL70"/>
    <mergeCell ref="AI73:AO74"/>
    <mergeCell ref="AI69:AJ69"/>
    <mergeCell ref="AK69:AL69"/>
    <mergeCell ref="B70:D70"/>
    <mergeCell ref="E70:H70"/>
    <mergeCell ref="I70:L70"/>
    <mergeCell ref="M70:P70"/>
    <mergeCell ref="Q70:T70"/>
    <mergeCell ref="U70:X70"/>
    <mergeCell ref="Y70:Z70"/>
    <mergeCell ref="AA70:AB70"/>
    <mergeCell ref="W69:X69"/>
    <mergeCell ref="Y69:Z69"/>
    <mergeCell ref="AA69:AB69"/>
    <mergeCell ref="AC69:AD69"/>
    <mergeCell ref="AE69:AF69"/>
    <mergeCell ref="AG69:AH69"/>
    <mergeCell ref="B69:D69"/>
    <mergeCell ref="E69:H69"/>
    <mergeCell ref="A76:C76"/>
    <mergeCell ref="D76:E76"/>
    <mergeCell ref="F76:H76"/>
    <mergeCell ref="I76:K76"/>
    <mergeCell ref="L76:M76"/>
    <mergeCell ref="N76:P76"/>
    <mergeCell ref="V74:Z74"/>
    <mergeCell ref="AB74:AH74"/>
    <mergeCell ref="A75:C75"/>
    <mergeCell ref="D75:E75"/>
    <mergeCell ref="F75:H75"/>
    <mergeCell ref="I75:K75"/>
    <mergeCell ref="L75:M75"/>
    <mergeCell ref="N75:P75"/>
    <mergeCell ref="R75:T75"/>
    <mergeCell ref="V75:W75"/>
    <mergeCell ref="A74:C74"/>
    <mergeCell ref="D74:E74"/>
    <mergeCell ref="F74:H74"/>
    <mergeCell ref="I74:K74"/>
    <mergeCell ref="L74:M74"/>
    <mergeCell ref="N74:T74"/>
    <mergeCell ref="R76:T76"/>
    <mergeCell ref="V76:W76"/>
    <mergeCell ref="Y76:Z76"/>
    <mergeCell ref="AB76:AD76"/>
    <mergeCell ref="AF76:AH76"/>
    <mergeCell ref="AK76:AM76"/>
    <mergeCell ref="Y75:Z75"/>
    <mergeCell ref="AB75:AD75"/>
    <mergeCell ref="AF75:AH75"/>
    <mergeCell ref="AK75:AM75"/>
    <mergeCell ref="R77:T77"/>
    <mergeCell ref="V77:W77"/>
    <mergeCell ref="Y77:Z77"/>
    <mergeCell ref="AB77:AD77"/>
    <mergeCell ref="AF77:AH77"/>
    <mergeCell ref="AK77:AM77"/>
    <mergeCell ref="A77:C77"/>
    <mergeCell ref="D77:E77"/>
    <mergeCell ref="F77:H77"/>
    <mergeCell ref="I77:K77"/>
    <mergeCell ref="L77:M77"/>
    <mergeCell ref="N77:P77"/>
    <mergeCell ref="R78:T78"/>
    <mergeCell ref="V78:W78"/>
    <mergeCell ref="Y78:Z78"/>
    <mergeCell ref="AB78:AD78"/>
    <mergeCell ref="AF78:AH78"/>
    <mergeCell ref="AK78:AM78"/>
    <mergeCell ref="A78:C78"/>
    <mergeCell ref="D78:E78"/>
    <mergeCell ref="F78:H78"/>
    <mergeCell ref="I78:K78"/>
    <mergeCell ref="L78:M78"/>
    <mergeCell ref="N78:P78"/>
    <mergeCell ref="AI80:AO81"/>
    <mergeCell ref="A81:C81"/>
    <mergeCell ref="D81:E81"/>
    <mergeCell ref="F81:H81"/>
    <mergeCell ref="I81:K81"/>
    <mergeCell ref="L81:M81"/>
    <mergeCell ref="N81:T81"/>
    <mergeCell ref="V81:Z81"/>
    <mergeCell ref="AB81:AH81"/>
    <mergeCell ref="R82:T82"/>
    <mergeCell ref="V82:W82"/>
    <mergeCell ref="Y82:Z82"/>
    <mergeCell ref="AB82:AD82"/>
    <mergeCell ref="AF82:AH82"/>
    <mergeCell ref="AK82:AM82"/>
    <mergeCell ref="A82:C82"/>
    <mergeCell ref="D82:E82"/>
    <mergeCell ref="F82:H82"/>
    <mergeCell ref="I82:K82"/>
    <mergeCell ref="L82:M82"/>
    <mergeCell ref="N82:P82"/>
    <mergeCell ref="R83:T83"/>
    <mergeCell ref="V83:W83"/>
    <mergeCell ref="Y83:Z83"/>
    <mergeCell ref="AB83:AD83"/>
    <mergeCell ref="AF83:AH83"/>
    <mergeCell ref="AK83:AM83"/>
    <mergeCell ref="A83:C83"/>
    <mergeCell ref="D83:E83"/>
    <mergeCell ref="F83:H83"/>
    <mergeCell ref="I83:K83"/>
    <mergeCell ref="L83:M83"/>
    <mergeCell ref="N83:P83"/>
    <mergeCell ref="R84:T84"/>
    <mergeCell ref="V84:W84"/>
    <mergeCell ref="Y84:Z84"/>
    <mergeCell ref="AB84:AD84"/>
    <mergeCell ref="AF84:AH84"/>
    <mergeCell ref="AK84:AM84"/>
    <mergeCell ref="A84:C84"/>
    <mergeCell ref="D84:E84"/>
    <mergeCell ref="F84:H84"/>
    <mergeCell ref="I84:K84"/>
    <mergeCell ref="L84:M84"/>
    <mergeCell ref="N84:P84"/>
    <mergeCell ref="R85:T85"/>
    <mergeCell ref="V85:W85"/>
    <mergeCell ref="Y85:Z85"/>
    <mergeCell ref="AB85:AD85"/>
    <mergeCell ref="AF85:AH85"/>
    <mergeCell ref="AK85:AM85"/>
    <mergeCell ref="A85:C85"/>
    <mergeCell ref="D85:E85"/>
    <mergeCell ref="F85:H85"/>
    <mergeCell ref="I85:K85"/>
    <mergeCell ref="L85:M85"/>
    <mergeCell ref="N85:P85"/>
    <mergeCell ref="AI87:AO88"/>
    <mergeCell ref="A88:C88"/>
    <mergeCell ref="D88:E88"/>
    <mergeCell ref="F88:H88"/>
    <mergeCell ref="I88:K88"/>
    <mergeCell ref="L88:M88"/>
    <mergeCell ref="N88:T88"/>
    <mergeCell ref="V88:Z88"/>
    <mergeCell ref="AB88:AH88"/>
    <mergeCell ref="R89:T89"/>
    <mergeCell ref="V89:W89"/>
    <mergeCell ref="Y89:Z89"/>
    <mergeCell ref="AB89:AD89"/>
    <mergeCell ref="AF89:AH89"/>
    <mergeCell ref="AK89:AM89"/>
    <mergeCell ref="A89:C89"/>
    <mergeCell ref="D89:E89"/>
    <mergeCell ref="F89:H89"/>
    <mergeCell ref="I89:K89"/>
    <mergeCell ref="L89:M89"/>
    <mergeCell ref="N89:P89"/>
    <mergeCell ref="R90:T90"/>
    <mergeCell ref="V90:W90"/>
    <mergeCell ref="Y90:Z90"/>
    <mergeCell ref="AB90:AD90"/>
    <mergeCell ref="AF90:AH90"/>
    <mergeCell ref="AK90:AM90"/>
    <mergeCell ref="A90:C90"/>
    <mergeCell ref="D90:E90"/>
    <mergeCell ref="F90:H90"/>
    <mergeCell ref="I90:K90"/>
    <mergeCell ref="L90:M90"/>
    <mergeCell ref="N90:P90"/>
    <mergeCell ref="R91:T91"/>
    <mergeCell ref="V91:W91"/>
    <mergeCell ref="Y91:Z91"/>
    <mergeCell ref="AB91:AD91"/>
    <mergeCell ref="AF91:AH91"/>
    <mergeCell ref="AK91:AM91"/>
    <mergeCell ref="A91:C91"/>
    <mergeCell ref="D91:E91"/>
    <mergeCell ref="F91:H91"/>
    <mergeCell ref="I91:K91"/>
    <mergeCell ref="L91:M91"/>
    <mergeCell ref="N91:P91"/>
    <mergeCell ref="AB92:AD92"/>
    <mergeCell ref="AF92:AH92"/>
    <mergeCell ref="AK92:AM92"/>
    <mergeCell ref="A92:C92"/>
    <mergeCell ref="D92:E92"/>
    <mergeCell ref="F92:H92"/>
    <mergeCell ref="I92:K92"/>
    <mergeCell ref="L92:M92"/>
    <mergeCell ref="N92:P92"/>
    <mergeCell ref="N93:P93"/>
    <mergeCell ref="R93:T93"/>
    <mergeCell ref="V93:W93"/>
    <mergeCell ref="Y93:Z93"/>
    <mergeCell ref="N94:P94"/>
    <mergeCell ref="R94:T94"/>
    <mergeCell ref="V94:W94"/>
    <mergeCell ref="Y94:Z94"/>
    <mergeCell ref="R92:T92"/>
    <mergeCell ref="V92:W92"/>
    <mergeCell ref="Y92:Z92"/>
    <mergeCell ref="R95:T95"/>
    <mergeCell ref="V95:W95"/>
    <mergeCell ref="Y95:Z95"/>
    <mergeCell ref="A97:F97"/>
    <mergeCell ref="A98:I98"/>
    <mergeCell ref="J98:L98"/>
    <mergeCell ref="M98:O98"/>
    <mergeCell ref="P98:R98"/>
    <mergeCell ref="S98:U98"/>
    <mergeCell ref="V98:X98"/>
    <mergeCell ref="A95:C95"/>
    <mergeCell ref="D95:E95"/>
    <mergeCell ref="F95:H95"/>
    <mergeCell ref="I95:K95"/>
    <mergeCell ref="L95:M95"/>
    <mergeCell ref="N95:P95"/>
    <mergeCell ref="Y99:AA99"/>
    <mergeCell ref="AB99:AD99"/>
    <mergeCell ref="A100:T100"/>
    <mergeCell ref="A101:T101"/>
    <mergeCell ref="A103:T103"/>
    <mergeCell ref="Y98:AA98"/>
    <mergeCell ref="AB98:AD98"/>
    <mergeCell ref="A99:C99"/>
    <mergeCell ref="D99:F99"/>
    <mergeCell ref="G99:I99"/>
    <mergeCell ref="J99:L99"/>
    <mergeCell ref="M99:O99"/>
    <mergeCell ref="P99:R99"/>
    <mergeCell ref="S99:U99"/>
    <mergeCell ref="V99:X99"/>
  </mergeCells>
  <conditionalFormatting sqref="I47:P47 AG47:AJ49 M48:P48 I53:P53 AG53:AJ55 M54:P54 I59:T59 M60:T60 Q61:T61 I65:T65 M66:T66 Q67:T67">
    <cfRule type="cellIs" dxfId="3" priority="4" stopIfTrue="1" operator="equal">
      <formula>0</formula>
    </cfRule>
  </conditionalFormatting>
  <conditionalFormatting sqref="U65:AB68">
    <cfRule type="cellIs" dxfId="2" priority="1" stopIfTrue="1" operator="equal">
      <formula>0</formula>
    </cfRule>
  </conditionalFormatting>
  <conditionalFormatting sqref="V93:W95 Y93:Z95">
    <cfRule type="cellIs" dxfId="1" priority="2" operator="equal">
      <formula>0</formula>
    </cfRule>
  </conditionalFormatting>
  <conditionalFormatting sqref="Y69:AB69">
    <cfRule type="cellIs" dxfId="0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63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5E50-5062-47F3-8364-3C3EC7BA7CF3}">
  <sheetPr>
    <tabColor theme="1"/>
  </sheetPr>
  <dimension ref="B1:BD161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40" hidden="1" customWidth="1"/>
    <col min="2" max="15" width="2.28515625" style="40" customWidth="1"/>
    <col min="16" max="17" width="1.140625" style="40" customWidth="1"/>
    <col min="18" max="22" width="2.5703125" style="40" customWidth="1"/>
    <col min="23" max="38" width="2.28515625" style="40" customWidth="1"/>
    <col min="39" max="39" width="2" style="40" customWidth="1"/>
    <col min="40" max="40" width="4.5703125" style="40" bestFit="1" customWidth="1"/>
    <col min="41" max="41" width="6" style="40" customWidth="1"/>
    <col min="42" max="42" width="5.7109375" style="42" bestFit="1" customWidth="1"/>
    <col min="43" max="43" width="11.140625" style="43" bestFit="1" customWidth="1"/>
    <col min="44" max="44" width="11.5703125" style="40" bestFit="1" customWidth="1"/>
    <col min="45" max="45" width="5.140625" style="40" bestFit="1" customWidth="1"/>
    <col min="46" max="46" width="7" style="44" bestFit="1" customWidth="1"/>
    <col min="47" max="47" width="5.5703125" style="40" bestFit="1" customWidth="1"/>
    <col min="48" max="48" width="4.5703125" style="40" bestFit="1" customWidth="1"/>
    <col min="49" max="49" width="11.5703125" style="40" customWidth="1"/>
    <col min="50" max="50" width="8.5703125" style="40" customWidth="1"/>
    <col min="51" max="51" width="7" style="40" customWidth="1"/>
    <col min="52" max="16384" width="11.42578125" style="40"/>
  </cols>
  <sheetData>
    <row r="1" spans="2:53" x14ac:dyDescent="0.2">
      <c r="G1" s="41" t="s">
        <v>183</v>
      </c>
      <c r="H1" s="271">
        <v>101</v>
      </c>
      <c r="I1" s="272"/>
      <c r="J1" s="272"/>
      <c r="K1" s="272"/>
      <c r="L1" s="272"/>
      <c r="M1" s="272"/>
      <c r="N1" s="272"/>
      <c r="O1" s="272"/>
      <c r="P1" s="272"/>
      <c r="AT1" s="44">
        <v>2</v>
      </c>
      <c r="AU1" s="40">
        <v>3</v>
      </c>
      <c r="AV1" s="40">
        <v>4</v>
      </c>
      <c r="AW1" s="40">
        <v>5</v>
      </c>
      <c r="AX1" s="40">
        <v>6</v>
      </c>
      <c r="AY1" s="40">
        <v>7</v>
      </c>
      <c r="AZ1" s="40">
        <v>8</v>
      </c>
      <c r="BA1" s="40">
        <v>9</v>
      </c>
    </row>
    <row r="2" spans="2:53" ht="15" x14ac:dyDescent="0.25">
      <c r="B2" s="273" t="s">
        <v>184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</row>
    <row r="3" spans="2:53" ht="18" x14ac:dyDescent="0.25">
      <c r="B3" s="273" t="s">
        <v>185</v>
      </c>
      <c r="C3" s="273"/>
      <c r="D3" s="273"/>
      <c r="E3" s="273"/>
      <c r="F3" s="273"/>
      <c r="G3" s="266" t="str">
        <f>VLOOKUP(H1,AS:BE,5,0)</f>
        <v>MTVL1</v>
      </c>
      <c r="H3" s="266"/>
      <c r="I3" s="266"/>
      <c r="J3" s="266"/>
      <c r="K3" s="266"/>
      <c r="L3" s="266"/>
      <c r="M3" s="266"/>
      <c r="N3" s="266"/>
      <c r="O3" s="266"/>
      <c r="P3" s="273" t="s">
        <v>186</v>
      </c>
      <c r="Q3" s="273"/>
      <c r="R3" s="273"/>
      <c r="S3" s="273"/>
      <c r="T3" s="273"/>
      <c r="U3" s="273"/>
      <c r="V3" s="266" t="str">
        <f>VLOOKUP(H1,AS:BE,6,0)</f>
        <v>ALTO</v>
      </c>
      <c r="W3" s="266"/>
      <c r="X3" s="266"/>
      <c r="Y3" s="266"/>
      <c r="Z3" s="266"/>
      <c r="AA3" s="266"/>
      <c r="AB3" s="266"/>
      <c r="AC3" s="266"/>
      <c r="AD3" s="266"/>
    </row>
    <row r="4" spans="2:53" ht="3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R4" s="46"/>
      <c r="AT4" s="47"/>
    </row>
    <row r="5" spans="2:53" ht="19.5" customHeight="1" x14ac:dyDescent="0.2">
      <c r="B5" s="284" t="s">
        <v>187</v>
      </c>
      <c r="C5" s="285"/>
      <c r="D5" s="286" t="str">
        <f>VLOOKUP(H1,AS:BE,10,0)</f>
        <v>M16-2</v>
      </c>
      <c r="E5" s="286"/>
      <c r="F5" s="286"/>
      <c r="G5" s="286"/>
      <c r="H5" s="286"/>
      <c r="I5" s="285" t="s">
        <v>188</v>
      </c>
      <c r="J5" s="285"/>
      <c r="K5" s="285"/>
      <c r="L5" s="287">
        <f>VLOOKUP(H1,AS:BE,11,0)</f>
        <v>45822</v>
      </c>
      <c r="M5" s="287"/>
      <c r="N5" s="287"/>
      <c r="O5" s="287"/>
      <c r="P5" s="287"/>
      <c r="Q5" s="48"/>
      <c r="R5" s="285" t="s">
        <v>189</v>
      </c>
      <c r="S5" s="285"/>
      <c r="T5" s="288" t="str">
        <f>VLOOKUP(H1,AS:BE,3,0)</f>
        <v>09:30</v>
      </c>
      <c r="U5" s="288"/>
      <c r="V5" s="288"/>
      <c r="W5" s="288"/>
      <c r="X5" s="274" t="s">
        <v>190</v>
      </c>
      <c r="Y5" s="275"/>
      <c r="Z5" s="275"/>
      <c r="AA5" s="276" t="str">
        <f>"("&amp;VLOOKUP(H1,AS:BE,7,0)&amp;")"</f>
        <v>(BCH2)</v>
      </c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49"/>
    </row>
    <row r="6" spans="2:53" ht="2.25" customHeight="1" x14ac:dyDescent="0.2">
      <c r="B6" s="50"/>
      <c r="X6" s="50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1"/>
    </row>
    <row r="7" spans="2:53" ht="19.5" customHeight="1" x14ac:dyDescent="0.2">
      <c r="B7" s="277" t="s">
        <v>191</v>
      </c>
      <c r="C7" s="278"/>
      <c r="D7" s="278"/>
      <c r="E7" s="278"/>
      <c r="F7" s="279">
        <f>VLOOKUP(H1,AS:BE,1,0)</f>
        <v>101</v>
      </c>
      <c r="G7" s="279"/>
      <c r="H7" s="279"/>
      <c r="I7" s="280" t="s">
        <v>6</v>
      </c>
      <c r="J7" s="280"/>
      <c r="K7" s="280"/>
      <c r="L7" s="279" t="str">
        <f>VLOOKUP(H1,AS:BE,12,0)&amp;VLOOKUP(H1,AS:BE,4,0)</f>
        <v>EXER / Feld 1</v>
      </c>
      <c r="M7" s="279"/>
      <c r="N7" s="279"/>
      <c r="O7" s="279"/>
      <c r="P7" s="279"/>
      <c r="Q7" s="279"/>
      <c r="R7" s="279"/>
      <c r="S7" s="280" t="s">
        <v>192</v>
      </c>
      <c r="T7" s="280"/>
      <c r="U7" s="280"/>
      <c r="V7" s="279" t="str">
        <f>VLOOKUP(H1,AS:BE,2,0)</f>
        <v>J</v>
      </c>
      <c r="W7" s="281"/>
      <c r="X7" s="282" t="s">
        <v>193</v>
      </c>
      <c r="Y7" s="213"/>
      <c r="Z7" s="213"/>
      <c r="AA7" s="283" t="str">
        <f>"("&amp;VLOOKUP(H1,AS:BE,8,0)&amp;")"</f>
        <v>(HTS)</v>
      </c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51"/>
    </row>
    <row r="8" spans="2:53" ht="3" customHeight="1" x14ac:dyDescent="0.2">
      <c r="B8" s="5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52"/>
      <c r="Y8" s="45"/>
      <c r="Z8" s="45"/>
      <c r="AA8" s="45"/>
      <c r="AB8" s="45"/>
      <c r="AF8" s="45"/>
      <c r="AG8" s="45"/>
      <c r="AH8" s="45"/>
      <c r="AI8" s="45"/>
      <c r="AJ8" s="45"/>
      <c r="AK8" s="45"/>
      <c r="AL8" s="45"/>
      <c r="AM8" s="53"/>
    </row>
    <row r="9" spans="2:53" ht="12.75" customHeight="1" x14ac:dyDescent="0.2">
      <c r="B9" s="54"/>
      <c r="C9" s="55"/>
      <c r="D9" s="55"/>
      <c r="E9" s="56"/>
      <c r="F9" s="56"/>
      <c r="G9" s="265" t="str">
        <f>IF(G3="","",G3)</f>
        <v>MTVL1</v>
      </c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57"/>
      <c r="V9" s="57"/>
      <c r="W9" s="49"/>
      <c r="Y9" s="267" t="s">
        <v>194</v>
      </c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9"/>
    </row>
    <row r="10" spans="2:53" ht="12.75" customHeight="1" x14ac:dyDescent="0.2">
      <c r="B10" s="58" t="s">
        <v>195</v>
      </c>
      <c r="C10" s="59"/>
      <c r="D10" s="59"/>
      <c r="E10" s="59"/>
      <c r="F10" s="59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W10" s="51"/>
      <c r="Y10" s="270"/>
      <c r="Z10" s="270"/>
      <c r="AA10" s="60" t="s">
        <v>43</v>
      </c>
      <c r="AB10" s="270"/>
      <c r="AC10" s="270"/>
      <c r="AD10" s="270"/>
      <c r="AE10" s="270"/>
      <c r="AF10" s="60" t="s">
        <v>43</v>
      </c>
      <c r="AG10" s="270"/>
      <c r="AH10" s="270"/>
      <c r="AI10" s="270"/>
      <c r="AJ10" s="270"/>
      <c r="AK10" s="60" t="s">
        <v>43</v>
      </c>
      <c r="AL10" s="270"/>
      <c r="AM10" s="270"/>
    </row>
    <row r="11" spans="2:53" ht="12.75" customHeight="1" x14ac:dyDescent="0.2">
      <c r="B11" s="58"/>
      <c r="C11" s="59"/>
      <c r="D11" s="59"/>
      <c r="E11" s="59"/>
      <c r="F11" s="59"/>
      <c r="G11" s="61"/>
      <c r="H11" s="40" t="s">
        <v>196</v>
      </c>
      <c r="L11" s="61"/>
      <c r="M11" s="61" t="s">
        <v>197</v>
      </c>
      <c r="W11" s="51"/>
      <c r="Y11" s="62"/>
      <c r="Z11" s="63"/>
      <c r="AA11" s="64"/>
      <c r="AB11" s="63"/>
      <c r="AC11" s="65"/>
      <c r="AD11" s="62"/>
      <c r="AE11" s="63"/>
      <c r="AF11" s="64"/>
      <c r="AG11" s="63"/>
      <c r="AH11" s="65"/>
      <c r="AI11" s="62"/>
      <c r="AJ11" s="66"/>
      <c r="AK11" s="64"/>
      <c r="AL11" s="67"/>
      <c r="AM11" s="65"/>
    </row>
    <row r="12" spans="2:53" ht="10.5" customHeight="1" x14ac:dyDescent="0.2">
      <c r="B12" s="68"/>
      <c r="C12" s="261" t="s">
        <v>198</v>
      </c>
      <c r="D12" s="261"/>
      <c r="E12" s="261"/>
      <c r="F12" s="261"/>
      <c r="G12" s="261"/>
      <c r="H12" s="70"/>
      <c r="I12" s="71"/>
      <c r="J12" s="72"/>
      <c r="K12" s="261"/>
      <c r="L12" s="261"/>
      <c r="M12" s="70">
        <v>1</v>
      </c>
      <c r="N12" s="70">
        <v>2</v>
      </c>
      <c r="O12" s="70">
        <v>3</v>
      </c>
      <c r="P12" s="262">
        <v>4</v>
      </c>
      <c r="Q12" s="263"/>
      <c r="R12" s="70">
        <v>5</v>
      </c>
      <c r="S12" s="70">
        <v>6</v>
      </c>
      <c r="T12" s="73"/>
      <c r="U12" s="74"/>
      <c r="W12" s="51"/>
      <c r="Y12" s="258"/>
      <c r="Z12" s="256"/>
      <c r="AA12" s="257"/>
      <c r="AB12" s="256"/>
      <c r="AC12" s="239"/>
      <c r="AD12" s="258"/>
      <c r="AE12" s="256"/>
      <c r="AF12" s="257"/>
      <c r="AG12" s="256"/>
      <c r="AH12" s="239"/>
      <c r="AI12" s="258"/>
      <c r="AJ12" s="260"/>
      <c r="AK12" s="257"/>
      <c r="AL12" s="264"/>
      <c r="AM12" s="239"/>
    </row>
    <row r="13" spans="2:53" ht="2.25" customHeight="1" x14ac:dyDescent="0.2">
      <c r="B13" s="68"/>
      <c r="M13" s="75"/>
      <c r="N13" s="75"/>
      <c r="O13" s="75"/>
      <c r="P13" s="75"/>
      <c r="Q13" s="75"/>
      <c r="W13" s="51"/>
      <c r="Y13" s="259"/>
      <c r="Z13" s="256"/>
      <c r="AA13" s="257"/>
      <c r="AB13" s="256"/>
      <c r="AC13" s="240"/>
      <c r="AD13" s="259"/>
      <c r="AE13" s="256"/>
      <c r="AF13" s="257"/>
      <c r="AG13" s="256"/>
      <c r="AH13" s="240"/>
      <c r="AI13" s="259"/>
      <c r="AJ13" s="260"/>
      <c r="AK13" s="257"/>
      <c r="AL13" s="264"/>
      <c r="AM13" s="240"/>
    </row>
    <row r="14" spans="2:53" ht="10.5" customHeight="1" x14ac:dyDescent="0.2">
      <c r="B14" s="68"/>
      <c r="C14" s="261" t="s">
        <v>199</v>
      </c>
      <c r="D14" s="261"/>
      <c r="E14" s="261"/>
      <c r="F14" s="261"/>
      <c r="G14" s="261"/>
      <c r="H14" s="70"/>
      <c r="I14" s="71"/>
      <c r="J14" s="72"/>
      <c r="K14" s="261"/>
      <c r="L14" s="261"/>
      <c r="M14" s="70">
        <v>1</v>
      </c>
      <c r="N14" s="70">
        <v>2</v>
      </c>
      <c r="O14" s="70">
        <v>3</v>
      </c>
      <c r="P14" s="262">
        <v>4</v>
      </c>
      <c r="Q14" s="263"/>
      <c r="R14" s="70">
        <v>5</v>
      </c>
      <c r="S14" s="70">
        <v>6</v>
      </c>
      <c r="T14" s="73"/>
      <c r="U14" s="74"/>
      <c r="W14" s="51"/>
      <c r="Y14" s="258"/>
      <c r="Z14" s="256"/>
      <c r="AA14" s="257"/>
      <c r="AB14" s="256"/>
      <c r="AC14" s="239"/>
      <c r="AD14" s="258"/>
      <c r="AE14" s="256"/>
      <c r="AF14" s="257"/>
      <c r="AG14" s="256"/>
      <c r="AH14" s="239"/>
      <c r="AI14" s="258"/>
      <c r="AJ14" s="260"/>
      <c r="AK14" s="257"/>
      <c r="AL14" s="264"/>
      <c r="AM14" s="239"/>
    </row>
    <row r="15" spans="2:53" ht="2.25" customHeight="1" x14ac:dyDescent="0.2">
      <c r="B15" s="50"/>
      <c r="D15" s="45"/>
      <c r="E15" s="45"/>
      <c r="F15" s="45"/>
      <c r="G15" s="45"/>
      <c r="N15" s="75"/>
      <c r="O15" s="75"/>
      <c r="P15" s="75"/>
      <c r="Q15" s="75"/>
      <c r="R15" s="75"/>
      <c r="V15" s="45"/>
      <c r="W15" s="51"/>
      <c r="Y15" s="259"/>
      <c r="Z15" s="256"/>
      <c r="AA15" s="257"/>
      <c r="AB15" s="256"/>
      <c r="AC15" s="240"/>
      <c r="AD15" s="259"/>
      <c r="AE15" s="256"/>
      <c r="AF15" s="257"/>
      <c r="AG15" s="256"/>
      <c r="AH15" s="240"/>
      <c r="AI15" s="259"/>
      <c r="AJ15" s="260"/>
      <c r="AK15" s="257"/>
      <c r="AL15" s="264"/>
      <c r="AM15" s="240"/>
    </row>
    <row r="16" spans="2:53" ht="12.75" customHeight="1" x14ac:dyDescent="0.2">
      <c r="B16" s="241" t="s">
        <v>200</v>
      </c>
      <c r="C16" s="241"/>
      <c r="D16" s="242" t="s">
        <v>201</v>
      </c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4"/>
      <c r="P16" s="248" t="s">
        <v>202</v>
      </c>
      <c r="Q16" s="249"/>
      <c r="R16" s="252" t="s">
        <v>203</v>
      </c>
      <c r="S16" s="253" t="s">
        <v>204</v>
      </c>
      <c r="T16" s="254"/>
      <c r="U16" s="254"/>
      <c r="V16" s="254"/>
      <c r="W16" s="255"/>
      <c r="Y16" s="76"/>
      <c r="Z16" s="77"/>
      <c r="AA16" s="78"/>
      <c r="AB16" s="77"/>
      <c r="AC16" s="79"/>
      <c r="AD16" s="76"/>
      <c r="AE16" s="77"/>
      <c r="AF16" s="78"/>
      <c r="AG16" s="77"/>
      <c r="AH16" s="79"/>
      <c r="AI16" s="76"/>
      <c r="AJ16" s="80"/>
      <c r="AK16" s="78"/>
      <c r="AL16" s="81"/>
      <c r="AM16" s="79"/>
    </row>
    <row r="17" spans="2:39" ht="12.75" customHeight="1" x14ac:dyDescent="0.2">
      <c r="B17" s="241"/>
      <c r="C17" s="241"/>
      <c r="D17" s="245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7"/>
      <c r="P17" s="250"/>
      <c r="Q17" s="251"/>
      <c r="R17" s="252">
        <v>3</v>
      </c>
      <c r="S17" s="82">
        <v>1</v>
      </c>
      <c r="T17" s="83">
        <v>2</v>
      </c>
      <c r="U17" s="83">
        <v>3</v>
      </c>
      <c r="V17" s="83">
        <v>4</v>
      </c>
      <c r="W17" s="84"/>
      <c r="Y17" s="76"/>
      <c r="Z17" s="77"/>
      <c r="AA17" s="78"/>
      <c r="AB17" s="77"/>
      <c r="AC17" s="79"/>
      <c r="AD17" s="76"/>
      <c r="AE17" s="77"/>
      <c r="AF17" s="78"/>
      <c r="AG17" s="77"/>
      <c r="AH17" s="79"/>
      <c r="AI17" s="76"/>
      <c r="AJ17" s="80"/>
      <c r="AK17" s="78"/>
      <c r="AL17" s="81"/>
      <c r="AM17" s="79"/>
    </row>
    <row r="18" spans="2:39" ht="12.75" customHeight="1" x14ac:dyDescent="0.2">
      <c r="B18" s="236"/>
      <c r="C18" s="236"/>
      <c r="D18" s="8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86"/>
      <c r="P18" s="237"/>
      <c r="Q18" s="238"/>
      <c r="R18" s="87"/>
      <c r="S18" s="88"/>
      <c r="T18" s="89"/>
      <c r="U18" s="89"/>
      <c r="V18" s="89"/>
      <c r="W18" s="90"/>
      <c r="Y18" s="76"/>
      <c r="Z18" s="77"/>
      <c r="AA18" s="78"/>
      <c r="AB18" s="77"/>
      <c r="AC18" s="79"/>
      <c r="AD18" s="76"/>
      <c r="AE18" s="77"/>
      <c r="AF18" s="78"/>
      <c r="AG18" s="77"/>
      <c r="AH18" s="79"/>
      <c r="AI18" s="76"/>
      <c r="AJ18" s="80"/>
      <c r="AK18" s="78"/>
      <c r="AL18" s="81"/>
      <c r="AM18" s="79"/>
    </row>
    <row r="19" spans="2:39" ht="12.75" customHeight="1" x14ac:dyDescent="0.2">
      <c r="B19" s="230"/>
      <c r="C19" s="230"/>
      <c r="D19" s="9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92"/>
      <c r="P19" s="232"/>
      <c r="Q19" s="233"/>
      <c r="R19" s="93"/>
      <c r="S19" s="94"/>
      <c r="T19" s="95"/>
      <c r="U19" s="95"/>
      <c r="V19" s="95"/>
      <c r="W19" s="96"/>
      <c r="Y19" s="76"/>
      <c r="Z19" s="77"/>
      <c r="AA19" s="78"/>
      <c r="AB19" s="77"/>
      <c r="AC19" s="79"/>
      <c r="AD19" s="76"/>
      <c r="AE19" s="77"/>
      <c r="AF19" s="78"/>
      <c r="AG19" s="77"/>
      <c r="AH19" s="79"/>
      <c r="AI19" s="76"/>
      <c r="AJ19" s="80"/>
      <c r="AK19" s="78"/>
      <c r="AL19" s="81"/>
      <c r="AM19" s="79"/>
    </row>
    <row r="20" spans="2:39" x14ac:dyDescent="0.2">
      <c r="B20" s="230"/>
      <c r="C20" s="230"/>
      <c r="D20" s="9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92"/>
      <c r="P20" s="232"/>
      <c r="Q20" s="233"/>
      <c r="R20" s="93"/>
      <c r="S20" s="94"/>
      <c r="T20" s="95"/>
      <c r="U20" s="95"/>
      <c r="V20" s="95"/>
      <c r="W20" s="96"/>
      <c r="Y20" s="76"/>
      <c r="Z20" s="77"/>
      <c r="AA20" s="78"/>
      <c r="AB20" s="77"/>
      <c r="AC20" s="79"/>
      <c r="AD20" s="76"/>
      <c r="AE20" s="77"/>
      <c r="AF20" s="78"/>
      <c r="AG20" s="77"/>
      <c r="AH20" s="79"/>
      <c r="AI20" s="76"/>
      <c r="AJ20" s="80"/>
      <c r="AK20" s="78"/>
      <c r="AL20" s="81"/>
      <c r="AM20" s="79"/>
    </row>
    <row r="21" spans="2:39" x14ac:dyDescent="0.2">
      <c r="B21" s="230"/>
      <c r="C21" s="230"/>
      <c r="D21" s="9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92"/>
      <c r="P21" s="232"/>
      <c r="Q21" s="233"/>
      <c r="R21" s="93"/>
      <c r="S21" s="94"/>
      <c r="T21" s="95"/>
      <c r="U21" s="95"/>
      <c r="V21" s="95"/>
      <c r="W21" s="96"/>
      <c r="Y21" s="76"/>
      <c r="Z21" s="77"/>
      <c r="AA21" s="78"/>
      <c r="AB21" s="77"/>
      <c r="AC21" s="79"/>
      <c r="AD21" s="76"/>
      <c r="AE21" s="77"/>
      <c r="AF21" s="78"/>
      <c r="AG21" s="77"/>
      <c r="AH21" s="79"/>
      <c r="AI21" s="76"/>
      <c r="AJ21" s="80"/>
      <c r="AK21" s="78"/>
      <c r="AL21" s="81"/>
      <c r="AM21" s="79"/>
    </row>
    <row r="22" spans="2:39" x14ac:dyDescent="0.2">
      <c r="B22" s="230"/>
      <c r="C22" s="230"/>
      <c r="D22" s="9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92"/>
      <c r="P22" s="232"/>
      <c r="Q22" s="233"/>
      <c r="R22" s="93"/>
      <c r="S22" s="94"/>
      <c r="T22" s="95"/>
      <c r="U22" s="95"/>
      <c r="V22" s="95"/>
      <c r="W22" s="96"/>
      <c r="Y22" s="76"/>
      <c r="Z22" s="77"/>
      <c r="AA22" s="78"/>
      <c r="AB22" s="77"/>
      <c r="AC22" s="79"/>
      <c r="AD22" s="76"/>
      <c r="AE22" s="77"/>
      <c r="AF22" s="78"/>
      <c r="AG22" s="77"/>
      <c r="AH22" s="79"/>
      <c r="AI22" s="76"/>
      <c r="AJ22" s="80"/>
      <c r="AK22" s="78"/>
      <c r="AL22" s="81"/>
      <c r="AM22" s="79"/>
    </row>
    <row r="23" spans="2:39" x14ac:dyDescent="0.2">
      <c r="B23" s="230"/>
      <c r="C23" s="230"/>
      <c r="D23" s="9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92"/>
      <c r="P23" s="232"/>
      <c r="Q23" s="233"/>
      <c r="R23" s="93"/>
      <c r="S23" s="94"/>
      <c r="T23" s="95"/>
      <c r="U23" s="95"/>
      <c r="V23" s="95"/>
      <c r="W23" s="96"/>
      <c r="Y23" s="76"/>
      <c r="Z23" s="77"/>
      <c r="AA23" s="78"/>
      <c r="AB23" s="77"/>
      <c r="AC23" s="79"/>
      <c r="AD23" s="76"/>
      <c r="AE23" s="77"/>
      <c r="AF23" s="78"/>
      <c r="AG23" s="77"/>
      <c r="AH23" s="79"/>
      <c r="AI23" s="76"/>
      <c r="AJ23" s="80"/>
      <c r="AK23" s="78"/>
      <c r="AL23" s="81"/>
      <c r="AM23" s="79"/>
    </row>
    <row r="24" spans="2:39" x14ac:dyDescent="0.2">
      <c r="B24" s="230"/>
      <c r="C24" s="230"/>
      <c r="D24" s="9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92"/>
      <c r="P24" s="232"/>
      <c r="Q24" s="233"/>
      <c r="R24" s="93"/>
      <c r="S24" s="94"/>
      <c r="T24" s="95"/>
      <c r="U24" s="95"/>
      <c r="V24" s="95"/>
      <c r="W24" s="96"/>
      <c r="Y24" s="76"/>
      <c r="Z24" s="77"/>
      <c r="AA24" s="78"/>
      <c r="AB24" s="77"/>
      <c r="AC24" s="79"/>
      <c r="AD24" s="76"/>
      <c r="AE24" s="77"/>
      <c r="AF24" s="78"/>
      <c r="AG24" s="77"/>
      <c r="AH24" s="79"/>
      <c r="AI24" s="76"/>
      <c r="AJ24" s="80"/>
      <c r="AK24" s="78"/>
      <c r="AL24" s="81"/>
      <c r="AM24" s="79"/>
    </row>
    <row r="25" spans="2:39" x14ac:dyDescent="0.2">
      <c r="B25" s="230"/>
      <c r="C25" s="230"/>
      <c r="D25" s="9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92"/>
      <c r="P25" s="232"/>
      <c r="Q25" s="233"/>
      <c r="R25" s="93"/>
      <c r="S25" s="94"/>
      <c r="T25" s="95"/>
      <c r="U25" s="95"/>
      <c r="V25" s="95"/>
      <c r="W25" s="96"/>
      <c r="Y25" s="76"/>
      <c r="Z25" s="77"/>
      <c r="AA25" s="78"/>
      <c r="AB25" s="77"/>
      <c r="AC25" s="79"/>
      <c r="AD25" s="76"/>
      <c r="AE25" s="77"/>
      <c r="AF25" s="78"/>
      <c r="AG25" s="77"/>
      <c r="AH25" s="79"/>
      <c r="AI25" s="76"/>
      <c r="AJ25" s="80"/>
      <c r="AK25" s="78"/>
      <c r="AL25" s="81"/>
      <c r="AM25" s="79"/>
    </row>
    <row r="26" spans="2:39" x14ac:dyDescent="0.2">
      <c r="B26" s="230"/>
      <c r="C26" s="230"/>
      <c r="D26" s="9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92"/>
      <c r="P26" s="232"/>
      <c r="Q26" s="233"/>
      <c r="R26" s="93"/>
      <c r="S26" s="94"/>
      <c r="T26" s="95"/>
      <c r="U26" s="95"/>
      <c r="V26" s="95"/>
      <c r="W26" s="96"/>
      <c r="Y26" s="76"/>
      <c r="Z26" s="77"/>
      <c r="AA26" s="78"/>
      <c r="AB26" s="77"/>
      <c r="AC26" s="79"/>
      <c r="AD26" s="76"/>
      <c r="AE26" s="77"/>
      <c r="AF26" s="78"/>
      <c r="AG26" s="77"/>
      <c r="AH26" s="79"/>
      <c r="AI26" s="76"/>
      <c r="AJ26" s="80"/>
      <c r="AK26" s="78"/>
      <c r="AL26" s="81"/>
      <c r="AM26" s="79"/>
    </row>
    <row r="27" spans="2:39" x14ac:dyDescent="0.2">
      <c r="B27" s="230"/>
      <c r="C27" s="230"/>
      <c r="D27" s="9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92"/>
      <c r="P27" s="232"/>
      <c r="Q27" s="233"/>
      <c r="R27" s="93"/>
      <c r="S27" s="94"/>
      <c r="T27" s="95"/>
      <c r="U27" s="95"/>
      <c r="V27" s="95"/>
      <c r="W27" s="96"/>
      <c r="Y27" s="76"/>
      <c r="Z27" s="77"/>
      <c r="AA27" s="78"/>
      <c r="AB27" s="77"/>
      <c r="AC27" s="79"/>
      <c r="AD27" s="76"/>
      <c r="AE27" s="77"/>
      <c r="AF27" s="78"/>
      <c r="AG27" s="77"/>
      <c r="AH27" s="79"/>
      <c r="AI27" s="76"/>
      <c r="AJ27" s="80"/>
      <c r="AK27" s="78"/>
      <c r="AL27" s="81"/>
      <c r="AM27" s="79"/>
    </row>
    <row r="28" spans="2:39" x14ac:dyDescent="0.2">
      <c r="B28" s="230"/>
      <c r="C28" s="230"/>
      <c r="D28" s="9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92"/>
      <c r="P28" s="232"/>
      <c r="Q28" s="233"/>
      <c r="R28" s="93"/>
      <c r="S28" s="94"/>
      <c r="T28" s="95"/>
      <c r="U28" s="95"/>
      <c r="V28" s="95"/>
      <c r="W28" s="96"/>
      <c r="Y28" s="76"/>
      <c r="Z28" s="77"/>
      <c r="AA28" s="78"/>
      <c r="AB28" s="77"/>
      <c r="AC28" s="79"/>
      <c r="AD28" s="76"/>
      <c r="AE28" s="77"/>
      <c r="AF28" s="78"/>
      <c r="AG28" s="77"/>
      <c r="AH28" s="79"/>
      <c r="AI28" s="76"/>
      <c r="AJ28" s="80"/>
      <c r="AK28" s="78"/>
      <c r="AL28" s="81"/>
      <c r="AM28" s="79"/>
    </row>
    <row r="29" spans="2:39" x14ac:dyDescent="0.2">
      <c r="B29" s="230"/>
      <c r="C29" s="230"/>
      <c r="D29" s="9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92"/>
      <c r="P29" s="234"/>
      <c r="Q29" s="235"/>
      <c r="R29" s="93"/>
      <c r="S29" s="94"/>
      <c r="T29" s="95"/>
      <c r="U29" s="95"/>
      <c r="V29" s="95"/>
      <c r="W29" s="96"/>
      <c r="Y29" s="76"/>
      <c r="Z29" s="77"/>
      <c r="AA29" s="78"/>
      <c r="AB29" s="77"/>
      <c r="AC29" s="79"/>
      <c r="AD29" s="76"/>
      <c r="AE29" s="77"/>
      <c r="AF29" s="78"/>
      <c r="AG29" s="77"/>
      <c r="AH29" s="79"/>
      <c r="AI29" s="76"/>
      <c r="AJ29" s="80"/>
      <c r="AK29" s="78"/>
      <c r="AL29" s="81"/>
      <c r="AM29" s="79"/>
    </row>
    <row r="30" spans="2:39" x14ac:dyDescent="0.2">
      <c r="B30" s="97"/>
      <c r="C30" s="221" t="s">
        <v>205</v>
      </c>
      <c r="D30" s="222"/>
      <c r="E30" s="223"/>
      <c r="F30" s="98"/>
      <c r="G30" s="224"/>
      <c r="H30" s="224"/>
      <c r="I30" s="224"/>
      <c r="J30" s="224"/>
      <c r="K30" s="224"/>
      <c r="L30" s="224"/>
      <c r="M30" s="224"/>
      <c r="N30" s="224"/>
      <c r="O30" s="86"/>
      <c r="P30" s="99"/>
      <c r="Q30" s="86"/>
      <c r="R30" s="86"/>
      <c r="S30" s="98"/>
      <c r="T30" s="100"/>
      <c r="U30" s="88"/>
      <c r="V30" s="89"/>
      <c r="W30" s="100"/>
      <c r="Y30" s="76"/>
      <c r="Z30" s="77"/>
      <c r="AA30" s="78"/>
      <c r="AB30" s="77"/>
      <c r="AC30" s="79"/>
      <c r="AD30" s="76"/>
      <c r="AE30" s="77"/>
      <c r="AF30" s="78"/>
      <c r="AG30" s="77"/>
      <c r="AH30" s="79"/>
      <c r="AI30" s="76"/>
      <c r="AJ30" s="80"/>
      <c r="AK30" s="78"/>
      <c r="AL30" s="81"/>
      <c r="AM30" s="79"/>
    </row>
    <row r="31" spans="2:39" ht="12.75" customHeight="1" x14ac:dyDescent="0.2">
      <c r="B31" s="101"/>
      <c r="C31" s="225" t="s">
        <v>206</v>
      </c>
      <c r="D31" s="226"/>
      <c r="E31" s="227"/>
      <c r="F31" s="102"/>
      <c r="G31" s="228"/>
      <c r="H31" s="228"/>
      <c r="I31" s="228"/>
      <c r="J31" s="228"/>
      <c r="K31" s="228"/>
      <c r="L31" s="228"/>
      <c r="M31" s="228"/>
      <c r="N31" s="228"/>
      <c r="O31" s="103"/>
      <c r="P31" s="104"/>
      <c r="Q31" s="103"/>
      <c r="R31" s="103"/>
      <c r="S31" s="105"/>
      <c r="T31" s="106"/>
      <c r="U31" s="107"/>
      <c r="V31" s="108"/>
      <c r="W31" s="106"/>
      <c r="Y31" s="76"/>
      <c r="Z31" s="77"/>
      <c r="AA31" s="78"/>
      <c r="AB31" s="77"/>
      <c r="AC31" s="79"/>
      <c r="AD31" s="76"/>
      <c r="AE31" s="77"/>
      <c r="AF31" s="78"/>
      <c r="AG31" s="77"/>
      <c r="AH31" s="79"/>
      <c r="AI31" s="76"/>
      <c r="AJ31" s="80"/>
      <c r="AK31" s="78"/>
      <c r="AL31" s="81"/>
      <c r="AM31" s="79"/>
    </row>
    <row r="32" spans="2:39" ht="12.75" customHeight="1" x14ac:dyDescent="0.2">
      <c r="B32" s="54"/>
      <c r="C32" s="55"/>
      <c r="D32" s="55"/>
      <c r="E32" s="56"/>
      <c r="F32" s="56"/>
      <c r="G32" s="265" t="str">
        <f>IF(V3="","",V3)</f>
        <v>ALTO</v>
      </c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57"/>
      <c r="V32" s="57"/>
      <c r="W32" s="49"/>
      <c r="Y32" s="76"/>
      <c r="Z32" s="77"/>
      <c r="AA32" s="78"/>
      <c r="AB32" s="77"/>
      <c r="AC32" s="79"/>
      <c r="AD32" s="76"/>
      <c r="AE32" s="77"/>
      <c r="AF32" s="78"/>
      <c r="AG32" s="77"/>
      <c r="AH32" s="79"/>
      <c r="AI32" s="76"/>
      <c r="AJ32" s="80"/>
      <c r="AK32" s="78"/>
      <c r="AL32" s="81"/>
      <c r="AM32" s="79"/>
    </row>
    <row r="33" spans="2:39" x14ac:dyDescent="0.2">
      <c r="B33" s="58" t="s">
        <v>207</v>
      </c>
      <c r="C33" s="59"/>
      <c r="D33" s="59"/>
      <c r="E33" s="59"/>
      <c r="F33" s="59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W33" s="51"/>
      <c r="Y33" s="76"/>
      <c r="Z33" s="77"/>
      <c r="AA33" s="78"/>
      <c r="AB33" s="77"/>
      <c r="AC33" s="79"/>
      <c r="AD33" s="76"/>
      <c r="AE33" s="77"/>
      <c r="AF33" s="78"/>
      <c r="AG33" s="77"/>
      <c r="AH33" s="79"/>
      <c r="AI33" s="76"/>
      <c r="AJ33" s="80"/>
      <c r="AK33" s="78"/>
      <c r="AL33" s="81"/>
      <c r="AM33" s="79"/>
    </row>
    <row r="34" spans="2:39" x14ac:dyDescent="0.2">
      <c r="B34" s="58"/>
      <c r="C34" s="59"/>
      <c r="D34" s="59"/>
      <c r="E34" s="59"/>
      <c r="F34" s="59"/>
      <c r="G34" s="61"/>
      <c r="H34" s="40" t="s">
        <v>196</v>
      </c>
      <c r="L34" s="61"/>
      <c r="M34" s="61" t="s">
        <v>197</v>
      </c>
      <c r="W34" s="51"/>
      <c r="Y34" s="76"/>
      <c r="Z34" s="77"/>
      <c r="AA34" s="78"/>
      <c r="AB34" s="77"/>
      <c r="AC34" s="79"/>
      <c r="AD34" s="76"/>
      <c r="AE34" s="77"/>
      <c r="AF34" s="78"/>
      <c r="AG34" s="77"/>
      <c r="AH34" s="79"/>
      <c r="AI34" s="76"/>
      <c r="AJ34" s="80"/>
      <c r="AK34" s="78"/>
      <c r="AL34" s="81"/>
      <c r="AM34" s="79"/>
    </row>
    <row r="35" spans="2:39" ht="10.5" customHeight="1" x14ac:dyDescent="0.2">
      <c r="B35" s="68"/>
      <c r="C35" s="261" t="s">
        <v>198</v>
      </c>
      <c r="D35" s="261"/>
      <c r="E35" s="261"/>
      <c r="F35" s="261"/>
      <c r="G35" s="261"/>
      <c r="H35" s="70"/>
      <c r="I35" s="71"/>
      <c r="J35" s="72"/>
      <c r="K35" s="261"/>
      <c r="L35" s="261"/>
      <c r="M35" s="70">
        <v>1</v>
      </c>
      <c r="N35" s="70">
        <v>2</v>
      </c>
      <c r="O35" s="70">
        <v>3</v>
      </c>
      <c r="P35" s="262">
        <v>4</v>
      </c>
      <c r="Q35" s="263"/>
      <c r="R35" s="70">
        <v>5</v>
      </c>
      <c r="S35" s="70">
        <v>6</v>
      </c>
      <c r="T35" s="73"/>
      <c r="U35" s="74"/>
      <c r="W35" s="51"/>
      <c r="Y35" s="258"/>
      <c r="Z35" s="256"/>
      <c r="AA35" s="257"/>
      <c r="AB35" s="256"/>
      <c r="AC35" s="239"/>
      <c r="AD35" s="258"/>
      <c r="AE35" s="256"/>
      <c r="AF35" s="257"/>
      <c r="AG35" s="256"/>
      <c r="AH35" s="239"/>
      <c r="AI35" s="258"/>
      <c r="AJ35" s="260"/>
      <c r="AK35" s="257"/>
      <c r="AL35" s="264"/>
      <c r="AM35" s="239"/>
    </row>
    <row r="36" spans="2:39" ht="3" customHeight="1" x14ac:dyDescent="0.2">
      <c r="B36" s="68"/>
      <c r="M36" s="75"/>
      <c r="N36" s="75"/>
      <c r="O36" s="75"/>
      <c r="P36" s="75"/>
      <c r="Q36" s="75"/>
      <c r="W36" s="51"/>
      <c r="Y36" s="259"/>
      <c r="Z36" s="256"/>
      <c r="AA36" s="257"/>
      <c r="AB36" s="256"/>
      <c r="AC36" s="240"/>
      <c r="AD36" s="259"/>
      <c r="AE36" s="256"/>
      <c r="AF36" s="257"/>
      <c r="AG36" s="256"/>
      <c r="AH36" s="240"/>
      <c r="AI36" s="259"/>
      <c r="AJ36" s="260"/>
      <c r="AK36" s="257"/>
      <c r="AL36" s="264"/>
      <c r="AM36" s="240"/>
    </row>
    <row r="37" spans="2:39" ht="10.5" customHeight="1" x14ac:dyDescent="0.2">
      <c r="B37" s="68"/>
      <c r="C37" s="261" t="s">
        <v>199</v>
      </c>
      <c r="D37" s="261"/>
      <c r="E37" s="261"/>
      <c r="F37" s="261"/>
      <c r="G37" s="261"/>
      <c r="H37" s="70"/>
      <c r="I37" s="71"/>
      <c r="J37" s="72"/>
      <c r="K37" s="261"/>
      <c r="L37" s="261"/>
      <c r="M37" s="70">
        <v>1</v>
      </c>
      <c r="N37" s="70">
        <v>2</v>
      </c>
      <c r="O37" s="70">
        <v>3</v>
      </c>
      <c r="P37" s="262">
        <v>4</v>
      </c>
      <c r="Q37" s="263"/>
      <c r="R37" s="70">
        <v>5</v>
      </c>
      <c r="S37" s="70">
        <v>6</v>
      </c>
      <c r="T37" s="73"/>
      <c r="U37" s="74"/>
      <c r="W37" s="51"/>
      <c r="Y37" s="258"/>
      <c r="Z37" s="256"/>
      <c r="AA37" s="257"/>
      <c r="AB37" s="256"/>
      <c r="AC37" s="239"/>
      <c r="AD37" s="258"/>
      <c r="AE37" s="256"/>
      <c r="AF37" s="257"/>
      <c r="AG37" s="256"/>
      <c r="AH37" s="239"/>
      <c r="AI37" s="258"/>
      <c r="AJ37" s="260"/>
      <c r="AK37" s="257"/>
      <c r="AL37" s="264"/>
      <c r="AM37" s="239"/>
    </row>
    <row r="38" spans="2:39" ht="3" customHeight="1" x14ac:dyDescent="0.2">
      <c r="B38" s="50"/>
      <c r="D38" s="45"/>
      <c r="E38" s="45"/>
      <c r="F38" s="45"/>
      <c r="G38" s="45"/>
      <c r="N38" s="75"/>
      <c r="O38" s="75"/>
      <c r="P38" s="75"/>
      <c r="Q38" s="75"/>
      <c r="R38" s="75"/>
      <c r="V38" s="45"/>
      <c r="W38" s="51"/>
      <c r="Y38" s="259"/>
      <c r="Z38" s="256"/>
      <c r="AA38" s="257"/>
      <c r="AB38" s="256"/>
      <c r="AC38" s="240"/>
      <c r="AD38" s="259"/>
      <c r="AE38" s="256"/>
      <c r="AF38" s="257"/>
      <c r="AG38" s="256"/>
      <c r="AH38" s="240"/>
      <c r="AI38" s="259"/>
      <c r="AJ38" s="260"/>
      <c r="AK38" s="257"/>
      <c r="AL38" s="264"/>
      <c r="AM38" s="240"/>
    </row>
    <row r="39" spans="2:39" ht="12.75" customHeight="1" x14ac:dyDescent="0.2">
      <c r="B39" s="241" t="s">
        <v>200</v>
      </c>
      <c r="C39" s="241"/>
      <c r="D39" s="242" t="s">
        <v>201</v>
      </c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4"/>
      <c r="P39" s="248" t="s">
        <v>202</v>
      </c>
      <c r="Q39" s="249"/>
      <c r="R39" s="252" t="s">
        <v>203</v>
      </c>
      <c r="S39" s="253" t="s">
        <v>204</v>
      </c>
      <c r="T39" s="254"/>
      <c r="U39" s="254"/>
      <c r="V39" s="254"/>
      <c r="W39" s="255"/>
      <c r="Y39" s="76"/>
      <c r="Z39" s="77"/>
      <c r="AA39" s="78"/>
      <c r="AB39" s="77"/>
      <c r="AC39" s="79"/>
      <c r="AD39" s="76"/>
      <c r="AE39" s="77"/>
      <c r="AF39" s="78"/>
      <c r="AG39" s="77"/>
      <c r="AH39" s="79"/>
      <c r="AI39" s="76"/>
      <c r="AJ39" s="80"/>
      <c r="AK39" s="78"/>
      <c r="AL39" s="81"/>
      <c r="AM39" s="79"/>
    </row>
    <row r="40" spans="2:39" ht="12.75" customHeight="1" x14ac:dyDescent="0.2">
      <c r="B40" s="241"/>
      <c r="C40" s="241"/>
      <c r="D40" s="245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7"/>
      <c r="P40" s="250"/>
      <c r="Q40" s="251"/>
      <c r="R40" s="252">
        <v>3</v>
      </c>
      <c r="S40" s="82">
        <v>1</v>
      </c>
      <c r="T40" s="83">
        <v>2</v>
      </c>
      <c r="U40" s="83">
        <v>3</v>
      </c>
      <c r="V40" s="83">
        <v>4</v>
      </c>
      <c r="W40" s="84"/>
      <c r="Y40" s="76"/>
      <c r="Z40" s="77"/>
      <c r="AA40" s="78"/>
      <c r="AB40" s="77"/>
      <c r="AC40" s="79"/>
      <c r="AD40" s="76"/>
      <c r="AE40" s="77"/>
      <c r="AF40" s="78"/>
      <c r="AG40" s="77"/>
      <c r="AH40" s="79"/>
      <c r="AI40" s="76"/>
      <c r="AJ40" s="80"/>
      <c r="AK40" s="78"/>
      <c r="AL40" s="81"/>
      <c r="AM40" s="79"/>
    </row>
    <row r="41" spans="2:39" ht="12.75" customHeight="1" x14ac:dyDescent="0.2">
      <c r="B41" s="236"/>
      <c r="C41" s="236"/>
      <c r="D41" s="85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86"/>
      <c r="P41" s="237"/>
      <c r="Q41" s="238"/>
      <c r="R41" s="87"/>
      <c r="S41" s="88"/>
      <c r="T41" s="89"/>
      <c r="U41" s="89"/>
      <c r="V41" s="89"/>
      <c r="W41" s="90"/>
      <c r="Y41" s="76"/>
      <c r="Z41" s="77"/>
      <c r="AA41" s="78"/>
      <c r="AB41" s="77"/>
      <c r="AC41" s="79"/>
      <c r="AD41" s="76"/>
      <c r="AE41" s="77"/>
      <c r="AF41" s="78"/>
      <c r="AG41" s="77"/>
      <c r="AH41" s="79"/>
      <c r="AI41" s="76"/>
      <c r="AJ41" s="80"/>
      <c r="AK41" s="78"/>
      <c r="AL41" s="81"/>
      <c r="AM41" s="79"/>
    </row>
    <row r="42" spans="2:39" ht="12.75" customHeight="1" x14ac:dyDescent="0.2">
      <c r="B42" s="230"/>
      <c r="C42" s="230"/>
      <c r="D42" s="9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92"/>
      <c r="P42" s="232"/>
      <c r="Q42" s="233"/>
      <c r="R42" s="93"/>
      <c r="S42" s="94"/>
      <c r="T42" s="95"/>
      <c r="U42" s="95"/>
      <c r="V42" s="95"/>
      <c r="W42" s="96"/>
      <c r="Y42" s="76"/>
      <c r="Z42" s="77"/>
      <c r="AA42" s="78"/>
      <c r="AB42" s="77"/>
      <c r="AC42" s="79"/>
      <c r="AD42" s="76"/>
      <c r="AE42" s="77"/>
      <c r="AF42" s="78"/>
      <c r="AG42" s="77"/>
      <c r="AH42" s="79"/>
      <c r="AI42" s="76"/>
      <c r="AJ42" s="80"/>
      <c r="AK42" s="78"/>
      <c r="AL42" s="81"/>
      <c r="AM42" s="79"/>
    </row>
    <row r="43" spans="2:39" ht="12.75" customHeight="1" x14ac:dyDescent="0.2">
      <c r="B43" s="230"/>
      <c r="C43" s="230"/>
      <c r="D43" s="9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92"/>
      <c r="P43" s="232"/>
      <c r="Q43" s="233"/>
      <c r="R43" s="93"/>
      <c r="S43" s="94"/>
      <c r="T43" s="95"/>
      <c r="U43" s="95"/>
      <c r="V43" s="95"/>
      <c r="W43" s="96"/>
      <c r="Y43" s="76"/>
      <c r="Z43" s="77"/>
      <c r="AA43" s="78"/>
      <c r="AB43" s="77"/>
      <c r="AC43" s="79"/>
      <c r="AD43" s="76"/>
      <c r="AE43" s="77"/>
      <c r="AF43" s="78"/>
      <c r="AG43" s="77"/>
      <c r="AH43" s="79"/>
      <c r="AI43" s="76"/>
      <c r="AJ43" s="80"/>
      <c r="AK43" s="78"/>
      <c r="AL43" s="81"/>
      <c r="AM43" s="79"/>
    </row>
    <row r="44" spans="2:39" ht="12.75" customHeight="1" x14ac:dyDescent="0.2">
      <c r="B44" s="230"/>
      <c r="C44" s="230"/>
      <c r="D44" s="9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92"/>
      <c r="P44" s="232"/>
      <c r="Q44" s="233"/>
      <c r="R44" s="93"/>
      <c r="S44" s="94"/>
      <c r="T44" s="95"/>
      <c r="U44" s="95"/>
      <c r="V44" s="95"/>
      <c r="W44" s="96"/>
      <c r="Y44" s="76"/>
      <c r="Z44" s="77"/>
      <c r="AA44" s="78"/>
      <c r="AB44" s="77"/>
      <c r="AC44" s="79"/>
      <c r="AD44" s="76"/>
      <c r="AE44" s="77"/>
      <c r="AF44" s="78"/>
      <c r="AG44" s="77"/>
      <c r="AH44" s="79"/>
      <c r="AI44" s="76"/>
      <c r="AJ44" s="80"/>
      <c r="AK44" s="78"/>
      <c r="AL44" s="81"/>
      <c r="AM44" s="79"/>
    </row>
    <row r="45" spans="2:39" ht="12.75" customHeight="1" x14ac:dyDescent="0.2">
      <c r="B45" s="230"/>
      <c r="C45" s="230"/>
      <c r="D45" s="9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92"/>
      <c r="P45" s="232"/>
      <c r="Q45" s="233"/>
      <c r="R45" s="93"/>
      <c r="S45" s="94"/>
      <c r="T45" s="95"/>
      <c r="U45" s="95"/>
      <c r="V45" s="95"/>
      <c r="W45" s="96"/>
      <c r="Y45" s="76"/>
      <c r="Z45" s="77"/>
      <c r="AA45" s="78"/>
      <c r="AB45" s="77"/>
      <c r="AC45" s="79"/>
      <c r="AD45" s="76"/>
      <c r="AE45" s="77"/>
      <c r="AF45" s="78"/>
      <c r="AG45" s="77"/>
      <c r="AH45" s="79"/>
      <c r="AI45" s="76"/>
      <c r="AJ45" s="80"/>
      <c r="AK45" s="78"/>
      <c r="AL45" s="81"/>
      <c r="AM45" s="79"/>
    </row>
    <row r="46" spans="2:39" x14ac:dyDescent="0.2">
      <c r="B46" s="230"/>
      <c r="C46" s="230"/>
      <c r="D46" s="9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92"/>
      <c r="P46" s="232"/>
      <c r="Q46" s="233"/>
      <c r="R46" s="93"/>
      <c r="S46" s="94"/>
      <c r="T46" s="95"/>
      <c r="U46" s="95"/>
      <c r="V46" s="95"/>
      <c r="W46" s="96"/>
      <c r="Y46" s="76"/>
      <c r="Z46" s="77"/>
      <c r="AA46" s="78"/>
      <c r="AB46" s="77"/>
      <c r="AC46" s="79"/>
      <c r="AD46" s="76"/>
      <c r="AE46" s="77"/>
      <c r="AF46" s="78"/>
      <c r="AG46" s="77"/>
      <c r="AH46" s="79"/>
      <c r="AI46" s="76"/>
      <c r="AJ46" s="80"/>
      <c r="AK46" s="78"/>
      <c r="AL46" s="81"/>
      <c r="AM46" s="79"/>
    </row>
    <row r="47" spans="2:39" x14ac:dyDescent="0.2">
      <c r="B47" s="230"/>
      <c r="C47" s="230"/>
      <c r="D47" s="9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92"/>
      <c r="P47" s="232"/>
      <c r="Q47" s="233"/>
      <c r="R47" s="93"/>
      <c r="S47" s="94"/>
      <c r="T47" s="95"/>
      <c r="U47" s="95"/>
      <c r="V47" s="95"/>
      <c r="W47" s="96"/>
      <c r="Y47" s="76"/>
      <c r="Z47" s="77"/>
      <c r="AA47" s="78"/>
      <c r="AB47" s="77"/>
      <c r="AC47" s="79"/>
      <c r="AD47" s="76"/>
      <c r="AE47" s="77"/>
      <c r="AF47" s="78"/>
      <c r="AG47" s="77"/>
      <c r="AH47" s="79"/>
      <c r="AI47" s="76"/>
      <c r="AJ47" s="80"/>
      <c r="AK47" s="78"/>
      <c r="AL47" s="81"/>
      <c r="AM47" s="79"/>
    </row>
    <row r="48" spans="2:39" x14ac:dyDescent="0.2">
      <c r="B48" s="230"/>
      <c r="C48" s="230"/>
      <c r="D48" s="9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92"/>
      <c r="P48" s="232"/>
      <c r="Q48" s="233"/>
      <c r="R48" s="93"/>
      <c r="S48" s="94"/>
      <c r="T48" s="95"/>
      <c r="U48" s="95"/>
      <c r="V48" s="95"/>
      <c r="W48" s="96"/>
      <c r="Y48" s="76"/>
      <c r="Z48" s="77"/>
      <c r="AA48" s="78"/>
      <c r="AB48" s="77"/>
      <c r="AC48" s="79"/>
      <c r="AD48" s="76"/>
      <c r="AE48" s="77"/>
      <c r="AF48" s="78"/>
      <c r="AG48" s="77"/>
      <c r="AH48" s="79"/>
      <c r="AI48" s="76"/>
      <c r="AJ48" s="80"/>
      <c r="AK48" s="78"/>
      <c r="AL48" s="81"/>
      <c r="AM48" s="79"/>
    </row>
    <row r="49" spans="2:55" x14ac:dyDescent="0.2">
      <c r="B49" s="230"/>
      <c r="C49" s="230"/>
      <c r="D49" s="9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92"/>
      <c r="P49" s="232"/>
      <c r="Q49" s="233"/>
      <c r="R49" s="93"/>
      <c r="S49" s="94"/>
      <c r="T49" s="95"/>
      <c r="U49" s="95"/>
      <c r="V49" s="95"/>
      <c r="W49" s="96"/>
      <c r="Y49" s="76"/>
      <c r="Z49" s="77"/>
      <c r="AA49" s="78"/>
      <c r="AB49" s="77"/>
      <c r="AC49" s="79"/>
      <c r="AD49" s="76"/>
      <c r="AE49" s="77"/>
      <c r="AF49" s="78"/>
      <c r="AG49" s="77"/>
      <c r="AH49" s="79"/>
      <c r="AI49" s="76"/>
      <c r="AJ49" s="80"/>
      <c r="AK49" s="78"/>
      <c r="AL49" s="81"/>
      <c r="AM49" s="79"/>
    </row>
    <row r="50" spans="2:55" x14ac:dyDescent="0.2">
      <c r="B50" s="230"/>
      <c r="C50" s="230"/>
      <c r="D50" s="9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92"/>
      <c r="P50" s="232"/>
      <c r="Q50" s="233"/>
      <c r="R50" s="93"/>
      <c r="S50" s="94"/>
      <c r="T50" s="95"/>
      <c r="U50" s="95"/>
      <c r="V50" s="95"/>
      <c r="W50" s="96"/>
      <c r="Y50" s="76"/>
      <c r="Z50" s="77"/>
      <c r="AA50" s="78"/>
      <c r="AB50" s="77"/>
      <c r="AC50" s="79"/>
      <c r="AD50" s="76"/>
      <c r="AE50" s="77"/>
      <c r="AF50" s="78"/>
      <c r="AG50" s="77"/>
      <c r="AH50" s="79"/>
      <c r="AI50" s="76"/>
      <c r="AJ50" s="80"/>
      <c r="AK50" s="78"/>
      <c r="AL50" s="81"/>
      <c r="AM50" s="79"/>
    </row>
    <row r="51" spans="2:55" x14ac:dyDescent="0.2">
      <c r="B51" s="230"/>
      <c r="C51" s="230"/>
      <c r="D51" s="9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92"/>
      <c r="P51" s="232"/>
      <c r="Q51" s="233"/>
      <c r="R51" s="93"/>
      <c r="S51" s="94"/>
      <c r="T51" s="95"/>
      <c r="U51" s="95"/>
      <c r="V51" s="95"/>
      <c r="W51" s="96"/>
      <c r="Y51" s="76"/>
      <c r="Z51" s="77"/>
      <c r="AA51" s="78"/>
      <c r="AB51" s="77"/>
      <c r="AC51" s="79"/>
      <c r="AD51" s="76"/>
      <c r="AE51" s="77"/>
      <c r="AF51" s="78"/>
      <c r="AG51" s="77"/>
      <c r="AH51" s="79"/>
      <c r="AI51" s="76"/>
      <c r="AJ51" s="80"/>
      <c r="AK51" s="78"/>
      <c r="AL51" s="81"/>
      <c r="AM51" s="79"/>
    </row>
    <row r="52" spans="2:55" x14ac:dyDescent="0.2">
      <c r="B52" s="230"/>
      <c r="C52" s="230"/>
      <c r="D52" s="9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92"/>
      <c r="P52" s="234"/>
      <c r="Q52" s="235"/>
      <c r="R52" s="93"/>
      <c r="S52" s="94"/>
      <c r="T52" s="95"/>
      <c r="U52" s="95"/>
      <c r="V52" s="95"/>
      <c r="W52" s="96"/>
      <c r="Y52" s="76"/>
      <c r="Z52" s="77"/>
      <c r="AA52" s="78"/>
      <c r="AB52" s="77"/>
      <c r="AC52" s="79"/>
      <c r="AD52" s="76"/>
      <c r="AE52" s="77"/>
      <c r="AF52" s="78"/>
      <c r="AG52" s="77"/>
      <c r="AH52" s="79"/>
      <c r="AI52" s="76"/>
      <c r="AJ52" s="80"/>
      <c r="AK52" s="78"/>
      <c r="AL52" s="81"/>
      <c r="AM52" s="79"/>
    </row>
    <row r="53" spans="2:55" x14ac:dyDescent="0.2">
      <c r="B53" s="97"/>
      <c r="C53" s="221" t="s">
        <v>205</v>
      </c>
      <c r="D53" s="222"/>
      <c r="E53" s="223"/>
      <c r="F53" s="98"/>
      <c r="G53" s="224"/>
      <c r="H53" s="224"/>
      <c r="I53" s="224"/>
      <c r="J53" s="224"/>
      <c r="K53" s="224"/>
      <c r="L53" s="224"/>
      <c r="M53" s="224"/>
      <c r="N53" s="224"/>
      <c r="O53" s="86"/>
      <c r="P53" s="99"/>
      <c r="Q53" s="86"/>
      <c r="R53" s="86"/>
      <c r="S53" s="98"/>
      <c r="T53" s="100"/>
      <c r="U53" s="88"/>
      <c r="V53" s="89"/>
      <c r="W53" s="100"/>
      <c r="Y53" s="76"/>
      <c r="Z53" s="77"/>
      <c r="AA53" s="78"/>
      <c r="AB53" s="77"/>
      <c r="AC53" s="79"/>
      <c r="AD53" s="76"/>
      <c r="AE53" s="77"/>
      <c r="AF53" s="78"/>
      <c r="AG53" s="77"/>
      <c r="AH53" s="79"/>
      <c r="AI53" s="76"/>
      <c r="AJ53" s="80"/>
      <c r="AK53" s="78"/>
      <c r="AL53" s="81"/>
      <c r="AM53" s="79"/>
    </row>
    <row r="54" spans="2:55" ht="12.75" customHeight="1" x14ac:dyDescent="0.2">
      <c r="B54" s="101"/>
      <c r="C54" s="225" t="s">
        <v>206</v>
      </c>
      <c r="D54" s="226"/>
      <c r="E54" s="227"/>
      <c r="F54" s="102"/>
      <c r="G54" s="228"/>
      <c r="H54" s="228"/>
      <c r="I54" s="228"/>
      <c r="J54" s="228"/>
      <c r="K54" s="228"/>
      <c r="L54" s="228"/>
      <c r="M54" s="228"/>
      <c r="N54" s="228"/>
      <c r="O54" s="103"/>
      <c r="P54" s="104"/>
      <c r="Q54" s="103"/>
      <c r="R54" s="103"/>
      <c r="S54" s="105"/>
      <c r="T54" s="106"/>
      <c r="U54" s="107"/>
      <c r="V54" s="108"/>
      <c r="W54" s="106"/>
      <c r="X54" s="109"/>
      <c r="Y54" s="110"/>
      <c r="Z54" s="111"/>
      <c r="AA54" s="112"/>
      <c r="AB54" s="111"/>
      <c r="AC54" s="113"/>
      <c r="AD54" s="110"/>
      <c r="AE54" s="111"/>
      <c r="AF54" s="112"/>
      <c r="AG54" s="111"/>
      <c r="AH54" s="113"/>
      <c r="AI54" s="110"/>
      <c r="AJ54" s="114"/>
      <c r="AK54" s="112"/>
      <c r="AL54" s="115"/>
      <c r="AM54" s="113"/>
    </row>
    <row r="55" spans="2:55" ht="3" customHeight="1" x14ac:dyDescent="0.2">
      <c r="B55" s="116"/>
      <c r="C55" s="117"/>
      <c r="D55" s="229" t="s">
        <v>208</v>
      </c>
      <c r="E55" s="229"/>
      <c r="F55" s="229"/>
      <c r="G55" s="229"/>
      <c r="H55" s="229"/>
      <c r="I55" s="229"/>
      <c r="J55" s="216" t="s">
        <v>209</v>
      </c>
      <c r="K55" s="216"/>
      <c r="L55" s="216"/>
      <c r="M55" s="216"/>
      <c r="N55" s="118"/>
      <c r="O55" s="118"/>
      <c r="P55" s="118"/>
      <c r="Q55" s="118"/>
      <c r="R55" s="118"/>
      <c r="S55" s="118"/>
      <c r="T55" s="216" t="s">
        <v>210</v>
      </c>
      <c r="U55" s="216"/>
      <c r="V55" s="216"/>
      <c r="Z55" s="51"/>
      <c r="AA55" s="50"/>
      <c r="AB55" s="57"/>
      <c r="AC55" s="57"/>
      <c r="AD55" s="57"/>
      <c r="AE55" s="57"/>
      <c r="AF55" s="57"/>
      <c r="AG55" s="57"/>
      <c r="AH55" s="57"/>
      <c r="AI55" s="57"/>
      <c r="AJ55" s="119"/>
      <c r="AK55" s="57"/>
      <c r="AL55" s="57"/>
      <c r="AM55" s="49"/>
      <c r="AR55" s="46"/>
      <c r="AU55" s="120"/>
      <c r="AV55" s="121"/>
      <c r="AW55" s="121"/>
      <c r="AX55" s="121"/>
      <c r="AY55" s="121"/>
      <c r="AZ55" s="121"/>
      <c r="BA55" s="121"/>
      <c r="BB55" s="46"/>
      <c r="BC55" s="43"/>
    </row>
    <row r="56" spans="2:55" ht="10.5" customHeight="1" x14ac:dyDescent="0.2">
      <c r="B56" s="50"/>
      <c r="D56" s="214"/>
      <c r="E56" s="214"/>
      <c r="F56" s="214"/>
      <c r="G56" s="214"/>
      <c r="H56" s="214"/>
      <c r="I56" s="214"/>
      <c r="J56" s="217"/>
      <c r="K56" s="217"/>
      <c r="L56" s="217"/>
      <c r="M56" s="217"/>
      <c r="N56" s="215"/>
      <c r="O56" s="215"/>
      <c r="P56" s="215"/>
      <c r="Q56" s="44"/>
      <c r="T56" s="217"/>
      <c r="U56" s="217"/>
      <c r="V56" s="217"/>
      <c r="W56" s="215"/>
      <c r="X56" s="215"/>
      <c r="Y56" s="215"/>
      <c r="AA56" s="50"/>
      <c r="AB56" s="218" t="s">
        <v>211</v>
      </c>
      <c r="AC56" s="218"/>
      <c r="AD56" s="218"/>
      <c r="AE56" s="218"/>
      <c r="AF56" s="218"/>
      <c r="AG56" s="218"/>
      <c r="AH56" s="218"/>
      <c r="AI56" s="122"/>
      <c r="AJ56" s="219" t="s">
        <v>212</v>
      </c>
      <c r="AK56" s="218"/>
      <c r="AL56" s="218"/>
      <c r="AM56" s="220"/>
    </row>
    <row r="57" spans="2:55" ht="3" customHeight="1" x14ac:dyDescent="0.2">
      <c r="B57" s="50"/>
      <c r="D57" s="214" t="s">
        <v>213</v>
      </c>
      <c r="E57" s="214"/>
      <c r="F57" s="214"/>
      <c r="G57" s="214"/>
      <c r="H57" s="214"/>
      <c r="I57" s="214"/>
      <c r="J57" s="217" t="s">
        <v>209</v>
      </c>
      <c r="K57" s="217"/>
      <c r="L57" s="217"/>
      <c r="M57" s="217"/>
      <c r="N57" s="44"/>
      <c r="O57" s="44"/>
      <c r="P57" s="44"/>
      <c r="Q57" s="44"/>
      <c r="T57" s="217" t="s">
        <v>210</v>
      </c>
      <c r="U57" s="217"/>
      <c r="V57" s="217"/>
      <c r="W57" s="44"/>
      <c r="X57" s="44"/>
      <c r="Y57" s="44"/>
      <c r="AA57" s="50"/>
      <c r="AB57" s="218"/>
      <c r="AC57" s="218"/>
      <c r="AD57" s="218"/>
      <c r="AE57" s="218"/>
      <c r="AF57" s="218"/>
      <c r="AG57" s="218"/>
      <c r="AH57" s="218"/>
      <c r="AI57" s="122"/>
      <c r="AJ57" s="219"/>
      <c r="AK57" s="218"/>
      <c r="AL57" s="218"/>
      <c r="AM57" s="220"/>
    </row>
    <row r="58" spans="2:55" ht="10.5" customHeight="1" x14ac:dyDescent="0.2">
      <c r="B58" s="50"/>
      <c r="D58" s="214"/>
      <c r="E58" s="214"/>
      <c r="F58" s="214"/>
      <c r="G58" s="214"/>
      <c r="H58" s="214"/>
      <c r="I58" s="214"/>
      <c r="J58" s="217"/>
      <c r="K58" s="217"/>
      <c r="L58" s="217"/>
      <c r="M58" s="217"/>
      <c r="N58" s="215"/>
      <c r="O58" s="215"/>
      <c r="P58" s="215"/>
      <c r="Q58" s="44"/>
      <c r="T58" s="217"/>
      <c r="U58" s="217"/>
      <c r="V58" s="217"/>
      <c r="W58" s="215"/>
      <c r="X58" s="215"/>
      <c r="Y58" s="215"/>
      <c r="AA58" s="50"/>
      <c r="AB58" s="218"/>
      <c r="AC58" s="218"/>
      <c r="AD58" s="218"/>
      <c r="AE58" s="218"/>
      <c r="AF58" s="218"/>
      <c r="AG58" s="218"/>
      <c r="AH58" s="218"/>
      <c r="AI58" s="122"/>
      <c r="AJ58" s="219"/>
      <c r="AK58" s="218"/>
      <c r="AL58" s="218"/>
      <c r="AM58" s="220"/>
    </row>
    <row r="59" spans="2:55" ht="3" customHeight="1" x14ac:dyDescent="0.2">
      <c r="B59" s="50"/>
      <c r="D59" s="214" t="s">
        <v>28</v>
      </c>
      <c r="E59" s="214"/>
      <c r="F59" s="214"/>
      <c r="G59" s="214"/>
      <c r="H59" s="214"/>
      <c r="I59" s="214"/>
      <c r="J59" s="214" t="s">
        <v>185</v>
      </c>
      <c r="K59" s="214"/>
      <c r="L59" s="214"/>
      <c r="M59" s="214"/>
      <c r="N59" s="44"/>
      <c r="O59" s="44"/>
      <c r="P59" s="44"/>
      <c r="Q59" s="44"/>
      <c r="T59" s="214" t="s">
        <v>186</v>
      </c>
      <c r="U59" s="214"/>
      <c r="V59" s="214"/>
      <c r="W59" s="44"/>
      <c r="X59" s="44"/>
      <c r="Y59" s="44"/>
      <c r="AA59" s="50"/>
      <c r="AB59" s="123"/>
      <c r="AC59" s="123"/>
      <c r="AD59" s="123"/>
      <c r="AE59" s="123"/>
      <c r="AF59" s="123"/>
      <c r="AG59" s="123"/>
      <c r="AH59" s="123"/>
      <c r="AI59" s="123"/>
      <c r="AJ59" s="124"/>
      <c r="AK59" s="123"/>
      <c r="AL59" s="123"/>
      <c r="AM59" s="51"/>
      <c r="AR59" s="46"/>
      <c r="AU59" s="120"/>
      <c r="AV59" s="121"/>
      <c r="AW59" s="121"/>
      <c r="AX59" s="121"/>
      <c r="AY59" s="121"/>
      <c r="AZ59" s="121"/>
      <c r="BA59" s="121"/>
      <c r="BB59" s="46"/>
      <c r="BC59" s="43"/>
    </row>
    <row r="60" spans="2:55" ht="12.75" customHeight="1" x14ac:dyDescent="0.2">
      <c r="B60" s="50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5"/>
      <c r="O60" s="215"/>
      <c r="P60" s="215"/>
      <c r="Q60" s="44"/>
      <c r="T60" s="214"/>
      <c r="U60" s="214"/>
      <c r="V60" s="214"/>
      <c r="W60" s="125"/>
      <c r="X60" s="125"/>
      <c r="Y60" s="125"/>
      <c r="AA60" s="50"/>
      <c r="AB60" s="123"/>
      <c r="AC60" s="123"/>
      <c r="AD60" s="123"/>
      <c r="AE60" s="123"/>
      <c r="AF60" s="123"/>
      <c r="AG60" s="123"/>
      <c r="AH60" s="123"/>
      <c r="AI60" s="123"/>
      <c r="AJ60" s="124"/>
      <c r="AK60" s="126"/>
      <c r="AL60" s="127"/>
      <c r="AM60" s="51"/>
    </row>
    <row r="61" spans="2:55" ht="3" customHeight="1" x14ac:dyDescent="0.2">
      <c r="B61" s="50"/>
      <c r="D61" s="214" t="s">
        <v>214</v>
      </c>
      <c r="E61" s="214"/>
      <c r="F61" s="214"/>
      <c r="G61" s="214"/>
      <c r="H61" s="214"/>
      <c r="I61" s="214"/>
      <c r="J61" s="214"/>
      <c r="K61" s="214"/>
      <c r="L61" s="214"/>
      <c r="M61" s="214"/>
      <c r="N61" s="44"/>
      <c r="O61" s="44"/>
      <c r="P61" s="44"/>
      <c r="Q61" s="44"/>
      <c r="AA61" s="50"/>
      <c r="AB61" s="128"/>
      <c r="AJ61" s="50"/>
      <c r="AK61" s="50"/>
      <c r="AL61" s="51"/>
      <c r="AM61" s="51"/>
    </row>
    <row r="62" spans="2:55" ht="10.5" customHeight="1" x14ac:dyDescent="0.2">
      <c r="B62" s="50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AA62" s="50"/>
      <c r="AB62" s="129"/>
      <c r="AC62" s="129"/>
      <c r="AD62" s="129"/>
      <c r="AE62" s="129"/>
      <c r="AF62" s="129"/>
      <c r="AG62" s="129"/>
      <c r="AH62" s="129"/>
      <c r="AI62" s="130"/>
      <c r="AJ62" s="131"/>
      <c r="AK62" s="82"/>
      <c r="AL62" s="84"/>
      <c r="AM62" s="51"/>
    </row>
    <row r="63" spans="2:55" ht="3" customHeight="1" x14ac:dyDescent="0.2">
      <c r="B63" s="52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53"/>
      <c r="AA63" s="52"/>
      <c r="AB63" s="45"/>
      <c r="AC63" s="45"/>
      <c r="AD63" s="45"/>
      <c r="AE63" s="45"/>
      <c r="AF63" s="45"/>
      <c r="AG63" s="132"/>
      <c r="AH63" s="132"/>
      <c r="AI63" s="45"/>
      <c r="AJ63" s="52"/>
      <c r="AK63" s="133"/>
      <c r="AL63" s="133"/>
      <c r="AM63" s="53"/>
    </row>
    <row r="64" spans="2:55" ht="2.25" customHeight="1" x14ac:dyDescent="0.2">
      <c r="B64" s="11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134"/>
      <c r="AB64" s="134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49"/>
    </row>
    <row r="65" spans="2:56" ht="12.75" customHeight="1" x14ac:dyDescent="0.2">
      <c r="B65" s="210" t="s">
        <v>215</v>
      </c>
      <c r="C65" s="211"/>
      <c r="D65" s="211"/>
      <c r="E65" s="211"/>
      <c r="F65" s="211"/>
      <c r="G65" s="211"/>
      <c r="H65" s="211"/>
      <c r="I65" s="211"/>
      <c r="J65" s="212" t="str">
        <f>VLOOKUP(H1,AS:BE,9,0)</f>
        <v>NTSV2</v>
      </c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3"/>
      <c r="V65" s="213"/>
      <c r="W65" s="213"/>
      <c r="AF65" s="44"/>
      <c r="AG65" s="44"/>
      <c r="AH65" s="44"/>
      <c r="AI65" s="44"/>
      <c r="AJ65" s="44"/>
      <c r="AK65" s="44"/>
      <c r="AL65" s="44"/>
      <c r="AM65" s="51"/>
    </row>
    <row r="66" spans="2:56" ht="3" customHeight="1" x14ac:dyDescent="0.2">
      <c r="B66" s="135"/>
      <c r="C66" s="118"/>
      <c r="D66" s="118"/>
      <c r="E66" s="118"/>
      <c r="F66" s="118"/>
      <c r="G66" s="118"/>
      <c r="H66" s="118"/>
      <c r="I66" s="118"/>
      <c r="J66" s="136"/>
      <c r="AM66" s="51"/>
    </row>
    <row r="67" spans="2:56" ht="2.25" customHeight="1" x14ac:dyDescent="0.2">
      <c r="B67" s="135"/>
      <c r="C67" s="118"/>
      <c r="D67" s="118"/>
      <c r="E67" s="118"/>
      <c r="F67" s="118"/>
      <c r="G67" s="118"/>
      <c r="H67" s="118"/>
      <c r="I67" s="118"/>
      <c r="J67" s="136"/>
      <c r="AA67" s="137"/>
      <c r="AB67" s="137"/>
      <c r="AM67" s="51"/>
    </row>
    <row r="68" spans="2:56" ht="12.75" customHeight="1" x14ac:dyDescent="0.2">
      <c r="B68" s="210" t="s">
        <v>216</v>
      </c>
      <c r="C68" s="211"/>
      <c r="D68" s="211"/>
      <c r="E68" s="211"/>
      <c r="F68" s="211"/>
      <c r="G68" s="211"/>
      <c r="H68" s="211"/>
      <c r="I68" s="211"/>
      <c r="J68" s="212" t="str">
        <f>VLOOKUP(H1,AS:BE,9,0)</f>
        <v>NTSV2</v>
      </c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3" t="s">
        <v>190</v>
      </c>
      <c r="V68" s="213"/>
      <c r="W68" s="213"/>
      <c r="X68" s="95"/>
      <c r="Z68" s="95"/>
      <c r="AA68" s="95"/>
      <c r="AB68" s="95"/>
      <c r="AC68" s="95"/>
      <c r="AD68" s="95"/>
      <c r="AF68" s="129"/>
      <c r="AG68" s="129"/>
      <c r="AH68" s="129"/>
      <c r="AI68" s="129"/>
      <c r="AJ68" s="129"/>
      <c r="AK68" s="129"/>
      <c r="AL68" s="129"/>
      <c r="AM68" s="51"/>
    </row>
    <row r="69" spans="2:56" ht="3" customHeight="1" x14ac:dyDescent="0.2">
      <c r="B69" s="50"/>
      <c r="J69" s="136"/>
      <c r="AM69" s="51"/>
    </row>
    <row r="70" spans="2:56" ht="2.25" customHeight="1" x14ac:dyDescent="0.2">
      <c r="B70" s="50"/>
      <c r="J70" s="136"/>
      <c r="AA70" s="137"/>
      <c r="AB70" s="137"/>
      <c r="AM70" s="51"/>
    </row>
    <row r="71" spans="2:56" ht="12.75" customHeight="1" x14ac:dyDescent="0.2">
      <c r="B71" s="210" t="s">
        <v>217</v>
      </c>
      <c r="C71" s="211"/>
      <c r="D71" s="211"/>
      <c r="E71" s="211"/>
      <c r="F71" s="211"/>
      <c r="G71" s="211"/>
      <c r="H71" s="211"/>
      <c r="I71" s="211"/>
      <c r="J71" s="212" t="str">
        <f>VLOOKUP(H1,AS:BE,9,0)</f>
        <v>NTSV2</v>
      </c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3"/>
      <c r="V71" s="213"/>
      <c r="W71" s="213"/>
      <c r="AF71" s="44"/>
      <c r="AG71" s="44"/>
      <c r="AH71" s="44"/>
      <c r="AI71" s="44"/>
      <c r="AJ71" s="44"/>
      <c r="AK71" s="44"/>
      <c r="AL71" s="44"/>
      <c r="AM71" s="51"/>
    </row>
    <row r="72" spans="2:56" ht="2.25" customHeight="1" x14ac:dyDescent="0.2">
      <c r="B72" s="50"/>
      <c r="J72" s="136"/>
      <c r="AA72" s="137"/>
      <c r="AB72" s="137"/>
      <c r="AM72" s="51"/>
    </row>
    <row r="73" spans="2:56" ht="12.75" customHeight="1" x14ac:dyDescent="0.2">
      <c r="B73" s="210" t="s">
        <v>218</v>
      </c>
      <c r="C73" s="211"/>
      <c r="D73" s="211"/>
      <c r="E73" s="211"/>
      <c r="F73" s="211"/>
      <c r="G73" s="211"/>
      <c r="H73" s="211"/>
      <c r="I73" s="211"/>
      <c r="J73" s="212" t="str">
        <f>VLOOKUP(H1,AS:BE,9,0)</f>
        <v>NTSV2</v>
      </c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3" t="s">
        <v>193</v>
      </c>
      <c r="V73" s="213"/>
      <c r="W73" s="213"/>
      <c r="X73" s="95"/>
      <c r="Z73" s="95"/>
      <c r="AA73" s="95"/>
      <c r="AB73" s="95"/>
      <c r="AC73" s="95"/>
      <c r="AD73" s="95"/>
      <c r="AF73" s="129"/>
      <c r="AG73" s="129"/>
      <c r="AH73" s="129"/>
      <c r="AI73" s="129"/>
      <c r="AJ73" s="129"/>
      <c r="AK73" s="129"/>
      <c r="AL73" s="129"/>
      <c r="AM73" s="51"/>
    </row>
    <row r="74" spans="2:56" ht="3" customHeight="1" x14ac:dyDescent="0.2">
      <c r="B74" s="52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53"/>
      <c r="AR74" s="46"/>
      <c r="AU74" s="120"/>
      <c r="AV74" s="121"/>
      <c r="AW74" s="121"/>
      <c r="AX74" s="121"/>
      <c r="AY74" s="121"/>
      <c r="AZ74" s="121"/>
      <c r="BA74" s="121"/>
      <c r="BB74" s="46"/>
      <c r="BC74" s="43"/>
    </row>
    <row r="75" spans="2:56" s="138" customFormat="1" x14ac:dyDescent="0.2">
      <c r="B75" s="138" t="s">
        <v>219</v>
      </c>
      <c r="AM75" s="139" t="s">
        <v>220</v>
      </c>
      <c r="AP75" s="140"/>
      <c r="AQ75" s="141"/>
      <c r="AR75" s="46"/>
      <c r="AS75" s="40"/>
      <c r="AT75" s="44"/>
      <c r="AU75" s="120"/>
      <c r="AV75" s="121"/>
      <c r="AW75" s="121"/>
      <c r="AX75" s="121"/>
      <c r="AY75" s="121"/>
      <c r="AZ75" s="121"/>
      <c r="BA75" s="121"/>
      <c r="BB75" s="46"/>
      <c r="BC75" s="43"/>
      <c r="BD75" s="40"/>
    </row>
    <row r="76" spans="2:56" x14ac:dyDescent="0.2">
      <c r="AR76" s="46"/>
      <c r="AU76" s="120"/>
      <c r="AV76" s="121"/>
      <c r="AW76" s="121"/>
      <c r="AX76" s="121"/>
      <c r="AY76" s="121"/>
      <c r="AZ76" s="121"/>
      <c r="BA76" s="121"/>
      <c r="BB76" s="46"/>
      <c r="BC76" s="43"/>
    </row>
    <row r="77" spans="2:56" x14ac:dyDescent="0.2">
      <c r="AR77" s="46"/>
      <c r="AU77" s="120"/>
      <c r="AV77" s="121"/>
      <c r="AW77" s="121"/>
      <c r="AX77" s="121"/>
      <c r="AY77" s="121"/>
      <c r="AZ77" s="121"/>
      <c r="BA77" s="121"/>
      <c r="BB77" s="46"/>
      <c r="BC77" s="43"/>
    </row>
    <row r="78" spans="2:56" x14ac:dyDescent="0.2">
      <c r="AR78" s="46"/>
      <c r="AU78" s="120"/>
      <c r="AV78" s="121"/>
      <c r="AW78" s="121"/>
      <c r="AX78" s="121"/>
      <c r="AY78" s="121"/>
      <c r="AZ78" s="121"/>
      <c r="BA78" s="121"/>
      <c r="BB78" s="46"/>
      <c r="BC78" s="43"/>
    </row>
    <row r="79" spans="2:56" x14ac:dyDescent="0.2">
      <c r="AR79" s="46"/>
      <c r="AU79" s="120"/>
      <c r="AV79" s="121"/>
      <c r="AW79" s="121"/>
      <c r="AX79" s="121"/>
      <c r="AY79" s="121"/>
      <c r="AZ79" s="121"/>
      <c r="BA79" s="121"/>
      <c r="BB79" s="46"/>
      <c r="BC79" s="43"/>
    </row>
    <row r="80" spans="2:56" x14ac:dyDescent="0.2">
      <c r="AR80" s="46"/>
      <c r="AU80" s="120"/>
      <c r="AV80" s="121"/>
      <c r="AW80" s="121"/>
      <c r="AX80" s="121"/>
      <c r="AY80" s="121"/>
      <c r="AZ80" s="121"/>
      <c r="BA80" s="121"/>
      <c r="BB80" s="46"/>
      <c r="BC80" s="43"/>
    </row>
    <row r="81" spans="44:55" x14ac:dyDescent="0.2">
      <c r="AR81" s="46"/>
      <c r="AU81" s="120"/>
      <c r="AV81" s="121"/>
      <c r="AW81" s="121"/>
      <c r="AX81" s="121"/>
      <c r="AY81" s="121"/>
      <c r="AZ81" s="121"/>
      <c r="BA81" s="121"/>
      <c r="BB81" s="46"/>
      <c r="BC81" s="43"/>
    </row>
    <row r="82" spans="44:55" x14ac:dyDescent="0.2">
      <c r="AR82" s="46"/>
      <c r="AU82" s="120"/>
      <c r="AV82" s="121"/>
      <c r="AW82" s="121"/>
      <c r="AX82" s="121"/>
      <c r="AY82" s="121"/>
      <c r="AZ82" s="121"/>
      <c r="BA82" s="121"/>
      <c r="BB82" s="46"/>
      <c r="BC82" s="43"/>
    </row>
    <row r="83" spans="44:55" x14ac:dyDescent="0.2">
      <c r="AR83" s="46"/>
      <c r="AU83" s="120"/>
      <c r="AV83" s="121"/>
      <c r="AW83" s="121"/>
      <c r="AX83" s="121"/>
      <c r="AY83" s="121"/>
      <c r="AZ83" s="121"/>
      <c r="BA83" s="121"/>
      <c r="BB83" s="46"/>
      <c r="BC83" s="43"/>
    </row>
    <row r="84" spans="44:55" x14ac:dyDescent="0.2">
      <c r="AR84" s="46"/>
      <c r="AU84" s="120"/>
      <c r="AV84" s="121"/>
      <c r="AW84" s="121"/>
      <c r="AX84" s="121"/>
      <c r="AY84" s="121"/>
      <c r="AZ84" s="121"/>
      <c r="BA84" s="121"/>
    </row>
    <row r="85" spans="44:55" x14ac:dyDescent="0.2">
      <c r="AR85" s="46"/>
      <c r="AU85" s="120"/>
      <c r="AV85" s="121"/>
      <c r="AW85" s="121"/>
      <c r="AX85" s="121"/>
      <c r="AY85" s="121"/>
      <c r="AZ85" s="121"/>
      <c r="BA85" s="121"/>
    </row>
    <row r="86" spans="44:55" x14ac:dyDescent="0.2">
      <c r="AR86" s="46"/>
      <c r="AU86" s="120"/>
      <c r="AV86" s="121"/>
      <c r="AW86" s="121"/>
      <c r="AX86" s="121"/>
      <c r="AY86" s="121"/>
      <c r="AZ86" s="121"/>
      <c r="BA86" s="121"/>
    </row>
    <row r="87" spans="44:55" x14ac:dyDescent="0.2">
      <c r="AR87" s="46"/>
      <c r="AU87" s="120"/>
      <c r="AV87" s="121"/>
      <c r="AW87" s="121"/>
      <c r="AX87" s="121"/>
      <c r="AY87" s="121"/>
      <c r="AZ87" s="121"/>
      <c r="BA87" s="121"/>
    </row>
    <row r="101" spans="44:56" x14ac:dyDescent="0.2">
      <c r="AR101" s="46"/>
      <c r="AT101" s="47"/>
    </row>
    <row r="102" spans="44:56" x14ac:dyDescent="0.2">
      <c r="AR102" s="46"/>
      <c r="AT102" s="47"/>
    </row>
    <row r="103" spans="44:56" x14ac:dyDescent="0.2">
      <c r="AR103" s="46" t="s">
        <v>221</v>
      </c>
      <c r="AS103" s="40" t="s">
        <v>222</v>
      </c>
      <c r="AT103" s="44" t="s">
        <v>24</v>
      </c>
      <c r="AU103" s="46" t="s">
        <v>25</v>
      </c>
      <c r="AV103" s="40" t="s">
        <v>26</v>
      </c>
      <c r="AW103" s="40" t="s">
        <v>67</v>
      </c>
      <c r="AX103" s="40" t="s">
        <v>70</v>
      </c>
      <c r="AY103" s="40" t="s">
        <v>223</v>
      </c>
      <c r="AZ103" s="40" t="s">
        <v>224</v>
      </c>
      <c r="BA103" s="40" t="s">
        <v>30</v>
      </c>
      <c r="BB103" s="40" t="s">
        <v>225</v>
      </c>
      <c r="BC103" s="40" t="s">
        <v>226</v>
      </c>
      <c r="BD103" s="40" t="s">
        <v>227</v>
      </c>
    </row>
    <row r="104" spans="44:56" x14ac:dyDescent="0.2">
      <c r="AR104" s="46" t="str">
        <f>'M16-2 Version 1'!A21</f>
        <v>M16-2</v>
      </c>
      <c r="AS104" s="40">
        <f>'M16-2 Version 1'!D21</f>
        <v>101</v>
      </c>
      <c r="AT104" s="69" t="str">
        <f>'M16-2 Version 1'!F21</f>
        <v>J</v>
      </c>
      <c r="AU104" s="120" t="str">
        <f>'M16-2 Version 1'!I21</f>
        <v>09:30</v>
      </c>
      <c r="AV104" s="121">
        <f>'M16-2 Version 1'!L21</f>
        <v>1</v>
      </c>
      <c r="AW104" s="121" t="str">
        <f>'M16-2 Version 1'!N21</f>
        <v>MTVL1</v>
      </c>
      <c r="AX104" s="121" t="str">
        <f>'M16-2 Version 1'!S21</f>
        <v>ALTO</v>
      </c>
      <c r="AY104" s="121" t="str">
        <f>'M16-2 Version 1'!AB21</f>
        <v>BCH2</v>
      </c>
      <c r="AZ104" s="121" t="str">
        <f>'M16-2 Version 1'!AF21</f>
        <v>HTS</v>
      </c>
      <c r="BA104" s="121" t="str">
        <f>'M16-2 Version 1'!AK21</f>
        <v>NTSV2</v>
      </c>
      <c r="BB104" s="46" t="str">
        <f>AR104</f>
        <v>M16-2</v>
      </c>
      <c r="BC104" s="43">
        <v>45822</v>
      </c>
      <c r="BD104" s="40" t="str">
        <f>IF(OR(AV104=3,AV104=4),"FALK / Feld ","EXER / Feld ")</f>
        <v xml:space="preserve">EXER / Feld </v>
      </c>
    </row>
    <row r="105" spans="44:56" x14ac:dyDescent="0.2">
      <c r="AR105" s="46" t="str">
        <f>'M16-2 Version 1'!A22</f>
        <v>M16-2</v>
      </c>
      <c r="AS105" s="40">
        <f>'M16-2 Version 1'!D22</f>
        <v>102</v>
      </c>
      <c r="AT105" s="69" t="str">
        <f>'M16-2 Version 1'!F22</f>
        <v>K</v>
      </c>
      <c r="AU105" s="120" t="str">
        <f>'M16-2 Version 1'!I22</f>
        <v>09:30</v>
      </c>
      <c r="AV105" s="121">
        <f>'M16-2 Version 1'!L22</f>
        <v>2</v>
      </c>
      <c r="AW105" s="121" t="str">
        <f>'M16-2 Version 1'!N22</f>
        <v>HSV</v>
      </c>
      <c r="AX105" s="121" t="str">
        <f>'M16-2 Version 1'!S22</f>
        <v>HAHI</v>
      </c>
      <c r="AY105" s="121" t="str">
        <f>'M16-2 Version 1'!AB22</f>
        <v>MTVL</v>
      </c>
      <c r="AZ105" s="121" t="str">
        <f>'M16-2 Version 1'!AF22</f>
        <v>BSV3</v>
      </c>
      <c r="BA105" s="121" t="str">
        <f>'M16-2 Version 1'!AK22</f>
        <v>BWB</v>
      </c>
      <c r="BB105" s="46" t="str">
        <f>AR105</f>
        <v>M16-2</v>
      </c>
      <c r="BC105" s="43">
        <v>45822</v>
      </c>
      <c r="BD105" s="40" t="str">
        <f t="shared" ref="BD105:BD108" si="0">IF(OR(AV105=3,AV105=4),"FALK / Feld ","EXER / Feld ")</f>
        <v xml:space="preserve">EXER / Feld </v>
      </c>
    </row>
    <row r="106" spans="44:56" x14ac:dyDescent="0.2">
      <c r="AR106" s="46" t="str">
        <f>'M16-2 Version 1'!A23</f>
        <v>M16-2</v>
      </c>
      <c r="AS106" s="40">
        <f>'M16-2 Version 1'!D23</f>
        <v>103</v>
      </c>
      <c r="AT106" s="69" t="str">
        <f>'M16-2 Version 1'!F23</f>
        <v>L</v>
      </c>
      <c r="AU106" s="120" t="str">
        <f>'M16-2 Version 1'!I23</f>
        <v>10:20</v>
      </c>
      <c r="AV106" s="121">
        <f>'M16-2 Version 1'!L23</f>
        <v>1</v>
      </c>
      <c r="AW106" s="121" t="str">
        <f>'M16-2 Version 1'!N23</f>
        <v>NTSV2</v>
      </c>
      <c r="AX106" s="121" t="str">
        <f>'M16-2 Version 1'!S23</f>
        <v>BCH2</v>
      </c>
      <c r="AY106" s="121" t="str">
        <f>'M16-2 Version 1'!AB23</f>
        <v>BSV3</v>
      </c>
      <c r="AZ106" s="121" t="str">
        <f>'M16-2 Version 1'!AF23</f>
        <v>BCH2</v>
      </c>
      <c r="BA106" s="121" t="str">
        <f>'M16-2 Version 1'!AK23</f>
        <v>ALTO</v>
      </c>
      <c r="BB106" s="46" t="str">
        <f>AR106</f>
        <v>M16-2</v>
      </c>
      <c r="BC106" s="43">
        <v>45822</v>
      </c>
      <c r="BD106" s="40" t="str">
        <f t="shared" si="0"/>
        <v xml:space="preserve">EXER / Feld </v>
      </c>
    </row>
    <row r="107" spans="44:56" x14ac:dyDescent="0.2">
      <c r="AR107" s="46" t="str">
        <f>'M16-2 Version 1'!A24</f>
        <v>M16-2</v>
      </c>
      <c r="AS107" s="40">
        <f>'M16-2 Version 1'!D24</f>
        <v>104</v>
      </c>
      <c r="AT107" s="69" t="str">
        <f>'M16-2 Version 1'!F24</f>
        <v>M</v>
      </c>
      <c r="AU107" s="120" t="str">
        <f>'M16-2 Version 1'!I24</f>
        <v>10:20</v>
      </c>
      <c r="AV107" s="121">
        <f>'M16-2 Version 1'!L24</f>
        <v>2</v>
      </c>
      <c r="AW107" s="121" t="str">
        <f>'M16-2 Version 1'!N24</f>
        <v>BWB</v>
      </c>
      <c r="AX107" s="121" t="str">
        <f>'M16-2 Version 1'!S24</f>
        <v>HHT</v>
      </c>
      <c r="AY107" s="121" t="str">
        <f>'M16-2 Version 1'!AB24</f>
        <v>HTS</v>
      </c>
      <c r="AZ107" s="121" t="str">
        <f>'M16-2 Version 1'!AF24</f>
        <v>MTVL</v>
      </c>
      <c r="BA107" s="121" t="str">
        <f>'M16-2 Version 1'!AK24</f>
        <v>HAHI</v>
      </c>
      <c r="BB107" s="46" t="str">
        <f>AR107</f>
        <v>M16-2</v>
      </c>
      <c r="BC107" s="43">
        <v>45822</v>
      </c>
      <c r="BD107" s="40" t="str">
        <f t="shared" si="0"/>
        <v xml:space="preserve">EXER / Feld </v>
      </c>
    </row>
    <row r="108" spans="44:56" x14ac:dyDescent="0.2">
      <c r="AR108" s="46" t="str">
        <f>'M16-2 Version 1'!A25</f>
        <v>M16-2</v>
      </c>
      <c r="AS108" s="40">
        <f>'M16-2 Version 1'!D25</f>
        <v>105</v>
      </c>
      <c r="AT108" s="69" t="str">
        <f>'M16-2 Version 1'!F25</f>
        <v>N</v>
      </c>
      <c r="AU108" s="120" t="str">
        <f>'M16-2 Version 1'!I25</f>
        <v>10:20</v>
      </c>
      <c r="AV108" s="121">
        <f>'M16-2 Version 1'!L25</f>
        <v>3</v>
      </c>
      <c r="AW108" s="121" t="str">
        <f>'M16-2 Version 1'!N25</f>
        <v>AMTV</v>
      </c>
      <c r="AX108" s="121" t="str">
        <f>'M16-2 Version 1'!S25</f>
        <v>WSV</v>
      </c>
      <c r="AY108" s="121" t="str">
        <f>'M16-2 Version 1'!AB25</f>
        <v>TURA</v>
      </c>
      <c r="AZ108" s="121" t="str">
        <f>'M16-2 Version 1'!AF25</f>
        <v>HHT</v>
      </c>
      <c r="BA108" s="121" t="str">
        <f>'M16-2 Version 1'!AK25</f>
        <v>EMTV</v>
      </c>
      <c r="BB108" s="46" t="str">
        <f>AR108</f>
        <v>M16-2</v>
      </c>
      <c r="BC108" s="43">
        <v>45822</v>
      </c>
      <c r="BD108" s="40" t="str">
        <f t="shared" si="0"/>
        <v xml:space="preserve">FALK / Feld </v>
      </c>
    </row>
    <row r="109" spans="44:56" ht="13.9" customHeight="1" x14ac:dyDescent="0.2">
      <c r="AR109" s="46" t="str">
        <f>'M16-2 Version 1'!A28</f>
        <v>M16-2</v>
      </c>
      <c r="AS109" s="40">
        <f>'M16-2 Version 1'!D28</f>
        <v>106</v>
      </c>
      <c r="AT109" s="69" t="str">
        <f>'M16-2 Version 1'!F28</f>
        <v>G</v>
      </c>
      <c r="AU109" s="120" t="str">
        <f>'M16-2 Version 1'!I28</f>
        <v>11:10</v>
      </c>
      <c r="AV109" s="121">
        <f>'M16-2 Version 1'!L28</f>
        <v>1</v>
      </c>
      <c r="AW109" s="121" t="str">
        <f>'M16-2 Version 1'!N28</f>
        <v>HTS</v>
      </c>
      <c r="AX109" s="121" t="str">
        <f>'M16-2 Version 1'!S28</f>
        <v>STG</v>
      </c>
      <c r="AY109" s="121" t="str">
        <f>'M16-2 Version 1'!AB28</f>
        <v>BCH2</v>
      </c>
      <c r="AZ109" s="121" t="str">
        <f>'M16-2 Version 1'!AF28</f>
        <v>BSV3</v>
      </c>
      <c r="BA109" s="121" t="str">
        <f>'M16-2 Version 1'!AK28</f>
        <v>BCH2</v>
      </c>
      <c r="BB109" s="46" t="str">
        <f t="shared" ref="BB109:BB134" si="1">AR109</f>
        <v>M16-2</v>
      </c>
      <c r="BC109" s="43">
        <v>45822</v>
      </c>
      <c r="BD109" s="40" t="str">
        <f t="shared" ref="BD109:BD134" si="2">IF(OR(AV109=3,AV109=4),"FALK / Feld ","EXER / Feld ")</f>
        <v xml:space="preserve">EXER / Feld </v>
      </c>
    </row>
    <row r="110" spans="44:56" x14ac:dyDescent="0.2">
      <c r="AR110" s="46" t="str">
        <f>'M16-2 Version 1'!A29</f>
        <v>M16-2</v>
      </c>
      <c r="AS110" s="40">
        <f>'M16-2 Version 1'!D29</f>
        <v>107</v>
      </c>
      <c r="AT110" s="69" t="str">
        <f>'M16-2 Version 1'!F29</f>
        <v>J</v>
      </c>
      <c r="AU110" s="120" t="str">
        <f>'M16-2 Version 1'!I29</f>
        <v>11:10</v>
      </c>
      <c r="AV110" s="121">
        <f>'M16-2 Version 1'!L29</f>
        <v>2</v>
      </c>
      <c r="AW110" s="121" t="str">
        <f>'M16-2 Version 1'!N29</f>
        <v>ALTO</v>
      </c>
      <c r="AX110" s="121" t="str">
        <f>'M16-2 Version 1'!S29</f>
        <v>HAPI2</v>
      </c>
      <c r="AY110" s="121" t="str">
        <f>'M16-2 Version 1'!AB29</f>
        <v>MTVL</v>
      </c>
      <c r="AZ110" s="121" t="str">
        <f>'M16-2 Version 1'!AF29</f>
        <v>HTS</v>
      </c>
      <c r="BA110" s="121" t="str">
        <f>'M16-2 Version 1'!AK29</f>
        <v>HHT</v>
      </c>
      <c r="BB110" s="46" t="str">
        <f t="shared" si="1"/>
        <v>M16-2</v>
      </c>
      <c r="BC110" s="43">
        <v>45822</v>
      </c>
      <c r="BD110" s="40" t="str">
        <f t="shared" si="2"/>
        <v xml:space="preserve">EXER / Feld </v>
      </c>
    </row>
    <row r="111" spans="44:56" x14ac:dyDescent="0.2">
      <c r="AR111" s="46" t="str">
        <f>'M16-2 Version 1'!A30</f>
        <v>M16-2</v>
      </c>
      <c r="AS111" s="40">
        <f>'M16-2 Version 1'!D30</f>
        <v>108</v>
      </c>
      <c r="AT111" s="69" t="str">
        <f>'M16-2 Version 1'!F30</f>
        <v>K</v>
      </c>
      <c r="AU111" s="120" t="str">
        <f>'M16-2 Version 1'!I30</f>
        <v>11:10</v>
      </c>
      <c r="AV111" s="121">
        <f>'M16-2 Version 1'!L30</f>
        <v>3</v>
      </c>
      <c r="AW111" s="121" t="str">
        <f>'M16-2 Version 1'!N30</f>
        <v>EMTV</v>
      </c>
      <c r="AX111" s="121" t="str">
        <f>'M16-2 Version 1'!S30</f>
        <v>HSV</v>
      </c>
      <c r="AY111" s="121" t="str">
        <f>'M16-2 Version 1'!AB30</f>
        <v>HHT</v>
      </c>
      <c r="AZ111" s="121" t="str">
        <f>'M16-2 Version 1'!AF30</f>
        <v>TURA</v>
      </c>
      <c r="BA111" s="121" t="str">
        <f>'M16-2 Version 1'!AK30</f>
        <v>AMTV</v>
      </c>
      <c r="BB111" s="46" t="str">
        <f t="shared" si="1"/>
        <v>M16-2</v>
      </c>
      <c r="BC111" s="43">
        <v>45822</v>
      </c>
      <c r="BD111" s="40" t="str">
        <f t="shared" si="2"/>
        <v xml:space="preserve">FALK / Feld </v>
      </c>
    </row>
    <row r="112" spans="44:56" x14ac:dyDescent="0.2">
      <c r="AR112" s="46" t="str">
        <f>'M16-2 Version 1'!A31</f>
        <v>M16-2</v>
      </c>
      <c r="AS112" s="40">
        <f>'M16-2 Version 1'!D31</f>
        <v>109</v>
      </c>
      <c r="AT112" s="69" t="str">
        <f>'M16-2 Version 1'!F31</f>
        <v>L</v>
      </c>
      <c r="AU112" s="120" t="str">
        <f>'M16-2 Version 1'!I31</f>
        <v>12:00</v>
      </c>
      <c r="AV112" s="121">
        <f>'M16-2 Version 1'!L31</f>
        <v>1</v>
      </c>
      <c r="AW112" s="121" t="str">
        <f>'M16-2 Version 1'!N31</f>
        <v>BGW</v>
      </c>
      <c r="AX112" s="121" t="str">
        <f>'M16-2 Version 1'!S31</f>
        <v>NTSV2</v>
      </c>
      <c r="AY112" s="121" t="str">
        <f>'M16-2 Version 1'!AB31</f>
        <v>ALTO</v>
      </c>
      <c r="AZ112" s="121" t="str">
        <f>'M16-2 Version 1'!AF31</f>
        <v>STG</v>
      </c>
      <c r="BA112" s="121" t="str">
        <f>'M16-2 Version 1'!AK31</f>
        <v>HTS</v>
      </c>
      <c r="BB112" s="46" t="str">
        <f t="shared" si="1"/>
        <v>M16-2</v>
      </c>
      <c r="BC112" s="43">
        <v>45822</v>
      </c>
      <c r="BD112" s="40" t="str">
        <f t="shared" si="2"/>
        <v xml:space="preserve">EXER / Feld </v>
      </c>
    </row>
    <row r="113" spans="44:56" x14ac:dyDescent="0.2">
      <c r="AR113" s="46" t="str">
        <f>'M16-2 Version 1'!A32</f>
        <v>M16-2</v>
      </c>
      <c r="AS113" s="40">
        <f>'M16-2 Version 1'!D32</f>
        <v>110</v>
      </c>
      <c r="AT113" s="69" t="str">
        <f>'M16-2 Version 1'!F32</f>
        <v>M</v>
      </c>
      <c r="AU113" s="120" t="str">
        <f>'M16-2 Version 1'!I32</f>
        <v>12:00</v>
      </c>
      <c r="AV113" s="121">
        <f>'M16-2 Version 1'!L32</f>
        <v>2</v>
      </c>
      <c r="AW113" s="121" t="str">
        <f>'M16-2 Version 1'!N32</f>
        <v>BSV3</v>
      </c>
      <c r="AX113" s="121" t="str">
        <f>'M16-2 Version 1'!S32</f>
        <v>BWB</v>
      </c>
      <c r="AY113" s="121" t="str">
        <f>'M16-2 Version 1'!AB32</f>
        <v>ATSV</v>
      </c>
      <c r="AZ113" s="121" t="str">
        <f>'M16-2 Version 1'!AF32</f>
        <v>MTVL2</v>
      </c>
      <c r="BA113" s="121" t="str">
        <f>'M16-2 Version 1'!AK32</f>
        <v>STG</v>
      </c>
      <c r="BB113" s="46" t="str">
        <f t="shared" si="1"/>
        <v>M16-2</v>
      </c>
      <c r="BC113" s="43">
        <v>45822</v>
      </c>
      <c r="BD113" s="40" t="str">
        <f t="shared" si="2"/>
        <v xml:space="preserve">EXER / Feld </v>
      </c>
    </row>
    <row r="114" spans="44:56" x14ac:dyDescent="0.2">
      <c r="AR114" s="46" t="str">
        <f>'M16-2 Version 1'!A33</f>
        <v>M16-2</v>
      </c>
      <c r="AS114" s="40">
        <f>'M16-2 Version 1'!D33</f>
        <v>111</v>
      </c>
      <c r="AT114" s="69" t="str">
        <f>'M16-2 Version 1'!F33</f>
        <v>N</v>
      </c>
      <c r="AU114" s="120" t="str">
        <f>'M16-2 Version 1'!I33</f>
        <v>12:00</v>
      </c>
      <c r="AV114" s="121">
        <f>'M16-2 Version 1'!L33</f>
        <v>3</v>
      </c>
      <c r="AW114" s="121" t="str">
        <f>'M16-2 Version 1'!N33</f>
        <v>WSV</v>
      </c>
      <c r="AX114" s="121" t="str">
        <f>'M16-2 Version 1'!S33</f>
        <v>ATSV</v>
      </c>
      <c r="AY114" s="121" t="str">
        <f>'M16-2 Version 1'!AB33</f>
        <v>HAPI2</v>
      </c>
      <c r="AZ114" s="121" t="str">
        <f>'M16-2 Version 1'!AF33</f>
        <v>HHT</v>
      </c>
      <c r="BA114" s="121" t="str">
        <f>'M16-2 Version 1'!AK33</f>
        <v>HSV</v>
      </c>
      <c r="BB114" s="46" t="str">
        <f t="shared" si="1"/>
        <v>M16-2</v>
      </c>
      <c r="BC114" s="43">
        <v>45822</v>
      </c>
      <c r="BD114" s="40" t="str">
        <f t="shared" si="2"/>
        <v xml:space="preserve">FALK / Feld </v>
      </c>
    </row>
    <row r="115" spans="44:56" x14ac:dyDescent="0.2">
      <c r="AR115" s="46" t="str">
        <f>'M16-2 Version 1'!A36</f>
        <v>M16-2</v>
      </c>
      <c r="AS115" s="40">
        <f>'M16-2 Version 1'!D36</f>
        <v>112</v>
      </c>
      <c r="AT115" s="69" t="str">
        <f>'M16-2 Version 1'!F36</f>
        <v>J</v>
      </c>
      <c r="AU115" s="120" t="str">
        <f>'M16-2 Version 1'!I36</f>
        <v>12:50</v>
      </c>
      <c r="AV115" s="121">
        <f>'M16-2 Version 1'!L36</f>
        <v>1</v>
      </c>
      <c r="AW115" s="121" t="str">
        <f>'M16-2 Version 1'!N36</f>
        <v>HAPI2</v>
      </c>
      <c r="AX115" s="121" t="str">
        <f>'M16-2 Version 1'!S36</f>
        <v>MTVL1</v>
      </c>
      <c r="AY115" s="121" t="str">
        <f>'M16-2 Version 1'!AB36</f>
        <v>STG</v>
      </c>
      <c r="AZ115" s="121" t="str">
        <f>'M16-2 Version 1'!AF36</f>
        <v>ALTO</v>
      </c>
      <c r="BA115" s="121" t="str">
        <f>'M16-2 Version 1'!AK36</f>
        <v>BGW</v>
      </c>
      <c r="BB115" s="46" t="str">
        <f t="shared" si="1"/>
        <v>M16-2</v>
      </c>
      <c r="BC115" s="43">
        <v>45822</v>
      </c>
      <c r="BD115" s="40" t="str">
        <f t="shared" si="2"/>
        <v xml:space="preserve">EXER / Feld </v>
      </c>
    </row>
    <row r="116" spans="44:56" x14ac:dyDescent="0.2">
      <c r="AR116" s="46" t="str">
        <f>'M16-2 Version 1'!A37</f>
        <v>M16-2</v>
      </c>
      <c r="AS116" s="40">
        <f>'M16-2 Version 1'!D37</f>
        <v>113</v>
      </c>
      <c r="AT116" s="69" t="str">
        <f>'M16-2 Version 1'!F37</f>
        <v>K</v>
      </c>
      <c r="AU116" s="120" t="str">
        <f>'M16-2 Version 1'!I37</f>
        <v>12:50</v>
      </c>
      <c r="AV116" s="121">
        <f>'M16-2 Version 1'!L37</f>
        <v>2</v>
      </c>
      <c r="AW116" s="121" t="str">
        <f>'M16-2 Version 1'!N37</f>
        <v>HAHI</v>
      </c>
      <c r="AX116" s="121" t="str">
        <f>'M16-2 Version 1'!S37</f>
        <v>EMTV</v>
      </c>
      <c r="AY116" s="121" t="str">
        <f>'M16-2 Version 1'!AB37</f>
        <v>MTVL2</v>
      </c>
      <c r="AZ116" s="121" t="str">
        <f>'M16-2 Version 1'!AF37</f>
        <v>ATSV</v>
      </c>
      <c r="BA116" s="121" t="str">
        <f>'M16-2 Version 1'!AK37</f>
        <v>BSV3</v>
      </c>
      <c r="BB116" s="46" t="str">
        <f t="shared" si="1"/>
        <v>M16-2</v>
      </c>
      <c r="BC116" s="43">
        <v>45822</v>
      </c>
      <c r="BD116" s="40" t="str">
        <f t="shared" si="2"/>
        <v xml:space="preserve">EXER / Feld </v>
      </c>
    </row>
    <row r="117" spans="44:56" x14ac:dyDescent="0.2">
      <c r="AR117" s="46" t="str">
        <f>'M16-2 Version 1'!A38</f>
        <v>M16-2</v>
      </c>
      <c r="AS117" s="40">
        <f>'M16-2 Version 1'!D38</f>
        <v>114</v>
      </c>
      <c r="AT117" s="69" t="str">
        <f>'M16-2 Version 1'!F38</f>
        <v>O</v>
      </c>
      <c r="AU117" s="120" t="str">
        <f>'M16-2 Version 1'!I38</f>
        <v>12:50</v>
      </c>
      <c r="AV117" s="121">
        <f>'M16-2 Version 1'!L38</f>
        <v>3</v>
      </c>
      <c r="AW117" s="121" t="str">
        <f>'M16-2 Version 1'!N38</f>
        <v>OTT</v>
      </c>
      <c r="AX117" s="121" t="str">
        <f>'M16-2 Version 1'!S38</f>
        <v>RIST2</v>
      </c>
      <c r="AY117" s="121" t="str">
        <f>'M16-2 Version 1'!AB38</f>
        <v>TURA</v>
      </c>
      <c r="AZ117" s="121" t="str">
        <f>'M16-2 Version 1'!AF38</f>
        <v>HAPI2</v>
      </c>
      <c r="BA117" s="121" t="str">
        <f>'M16-2 Version 1'!AK38</f>
        <v>WSV</v>
      </c>
      <c r="BB117" s="46" t="str">
        <f t="shared" si="1"/>
        <v>M16-2</v>
      </c>
      <c r="BC117" s="43">
        <v>45822</v>
      </c>
      <c r="BD117" s="40" t="str">
        <f t="shared" si="2"/>
        <v xml:space="preserve">FALK / Feld </v>
      </c>
    </row>
    <row r="118" spans="44:56" x14ac:dyDescent="0.2">
      <c r="AR118" s="46" t="str">
        <f>'M16-2 Version 1'!A39</f>
        <v>M16-2</v>
      </c>
      <c r="AS118" s="40">
        <f>'M16-2 Version 1'!D39</f>
        <v>115</v>
      </c>
      <c r="AT118" s="69" t="str">
        <f>'M16-2 Version 1'!F39</f>
        <v>L</v>
      </c>
      <c r="AU118" s="120" t="str">
        <f>'M16-2 Version 1'!I39</f>
        <v>13:40</v>
      </c>
      <c r="AV118" s="121">
        <f>'M16-2 Version 1'!L39</f>
        <v>1</v>
      </c>
      <c r="AW118" s="121" t="str">
        <f>'M16-2 Version 1'!N39</f>
        <v>BCH2</v>
      </c>
      <c r="AX118" s="121" t="str">
        <f>'M16-2 Version 1'!S39</f>
        <v>BGW</v>
      </c>
      <c r="AY118" s="121" t="str">
        <f>'M16-2 Version 1'!AB39</f>
        <v>ALTO</v>
      </c>
      <c r="AZ118" s="121" t="str">
        <f>'M16-2 Version 1'!AF39</f>
        <v>MTVL2</v>
      </c>
      <c r="BA118" s="121" t="str">
        <f>'M16-2 Version 1'!AK39</f>
        <v>HAPI2</v>
      </c>
      <c r="BB118" s="46" t="str">
        <f t="shared" si="1"/>
        <v>M16-2</v>
      </c>
      <c r="BC118" s="43">
        <v>45822</v>
      </c>
      <c r="BD118" s="40" t="str">
        <f t="shared" si="2"/>
        <v xml:space="preserve">EXER / Feld </v>
      </c>
    </row>
    <row r="119" spans="44:56" x14ac:dyDescent="0.2">
      <c r="AR119" s="46" t="str">
        <f>'M16-2 Version 1'!A40</f>
        <v>M16-2</v>
      </c>
      <c r="AS119" s="40">
        <f>'M16-2 Version 1'!D40</f>
        <v>116</v>
      </c>
      <c r="AT119" s="69" t="str">
        <f>'M16-2 Version 1'!F40</f>
        <v>M</v>
      </c>
      <c r="AU119" s="120" t="str">
        <f>'M16-2 Version 1'!I40</f>
        <v>13:40</v>
      </c>
      <c r="AV119" s="121">
        <f>'M16-2 Version 1'!L40</f>
        <v>2</v>
      </c>
      <c r="AW119" s="121" t="str">
        <f>'M16-2 Version 1'!N40</f>
        <v>HHT</v>
      </c>
      <c r="AX119" s="121" t="str">
        <f>'M16-2 Version 1'!S40</f>
        <v>BSV3</v>
      </c>
      <c r="AY119" s="121" t="str">
        <f>'M16-2 Version 1'!AB40</f>
        <v>STG</v>
      </c>
      <c r="AZ119" s="121" t="str">
        <f>'M16-2 Version 1'!AF40</f>
        <v>ATSV</v>
      </c>
      <c r="BA119" s="121" t="str">
        <f>'M16-2 Version 1'!AK40</f>
        <v>MTVL1</v>
      </c>
      <c r="BB119" s="46" t="str">
        <f t="shared" si="1"/>
        <v>M16-2</v>
      </c>
      <c r="BC119" s="43">
        <v>45822</v>
      </c>
      <c r="BD119" s="40" t="str">
        <f t="shared" si="2"/>
        <v xml:space="preserve">EXER / Feld </v>
      </c>
    </row>
    <row r="120" spans="44:56" x14ac:dyDescent="0.2">
      <c r="AR120" s="46" t="str">
        <f>'M16-2 Version 1'!A41</f>
        <v>M16-2</v>
      </c>
      <c r="AS120" s="40">
        <f>'M16-2 Version 1'!D41</f>
        <v>117</v>
      </c>
      <c r="AT120" s="69" t="str">
        <f>'M16-2 Version 1'!F41</f>
        <v>N</v>
      </c>
      <c r="AU120" s="120" t="str">
        <f>'M16-2 Version 1'!I41</f>
        <v>13:40</v>
      </c>
      <c r="AV120" s="121">
        <f>'M16-2 Version 1'!L41</f>
        <v>3</v>
      </c>
      <c r="AW120" s="121" t="str">
        <f>'M16-2 Version 1'!N41</f>
        <v>ATSV</v>
      </c>
      <c r="AX120" s="121" t="str">
        <f>'M16-2 Version 1'!S41</f>
        <v>AMTV</v>
      </c>
      <c r="AY120" s="121" t="str">
        <f>'M16-2 Version 1'!AB41</f>
        <v>HAPI2</v>
      </c>
      <c r="AZ120" s="121" t="str">
        <f>'M16-2 Version 1'!AF41</f>
        <v>HAHI</v>
      </c>
      <c r="BA120" s="121" t="str">
        <f>'M16-2 Version 1'!AJ41</f>
        <v>Gew.114</v>
      </c>
      <c r="BB120" s="46" t="str">
        <f t="shared" si="1"/>
        <v>M16-2</v>
      </c>
      <c r="BC120" s="43">
        <v>45822</v>
      </c>
      <c r="BD120" s="40" t="str">
        <f t="shared" si="2"/>
        <v xml:space="preserve">FALK / Feld </v>
      </c>
    </row>
    <row r="121" spans="44:56" x14ac:dyDescent="0.2">
      <c r="AR121" s="46" t="str">
        <f>'M16-2 Version 1'!A70</f>
        <v>M16-2</v>
      </c>
      <c r="AS121" s="40">
        <f>'M16-2 Version 1'!D70</f>
        <v>118</v>
      </c>
      <c r="AT121" s="69" t="str">
        <f>'M16-2 Version 1'!F70</f>
        <v>H</v>
      </c>
      <c r="AU121" s="120" t="str">
        <f>'M16-2 Version 1'!I70</f>
        <v>14:40</v>
      </c>
      <c r="AV121" s="121">
        <f>'M16-2 Version 1'!L70</f>
        <v>1</v>
      </c>
      <c r="AW121" s="121" t="str">
        <f>'M16-2 Version 1'!N70</f>
        <v>TURA</v>
      </c>
      <c r="AX121" s="121" t="str">
        <f>'M16-2 Version 1'!S70</f>
        <v>MTVL2</v>
      </c>
      <c r="AY121" s="121" t="str">
        <f>'M16-2 Version 1'!AB70</f>
        <v>AMTV</v>
      </c>
      <c r="AZ121" s="121" t="str">
        <f>'M16-2 Version 1'!AF70</f>
        <v>BGW</v>
      </c>
      <c r="BA121" s="121" t="str">
        <f>'M16-2 Version 1'!AK70</f>
        <v>J2</v>
      </c>
      <c r="BB121" s="46" t="str">
        <f t="shared" si="1"/>
        <v>M16-2</v>
      </c>
      <c r="BC121" s="43">
        <v>45822</v>
      </c>
      <c r="BD121" s="40" t="str">
        <f t="shared" si="2"/>
        <v xml:space="preserve">EXER / Feld </v>
      </c>
    </row>
    <row r="122" spans="44:56" x14ac:dyDescent="0.2">
      <c r="AR122" s="46" t="str">
        <f>'M16-2 Version 1'!A71</f>
        <v>M16-2</v>
      </c>
      <c r="AS122" s="40">
        <f>'M16-2 Version 1'!D71</f>
        <v>119</v>
      </c>
      <c r="AT122" s="69" t="str">
        <f>'M16-2 Version 1'!F71</f>
        <v>Top16-2</v>
      </c>
      <c r="AU122" s="120" t="str">
        <f>'M16-2 Version 1'!I71</f>
        <v>14:40</v>
      </c>
      <c r="AV122" s="121">
        <f>'M16-2 Version 1'!L71</f>
        <v>2</v>
      </c>
      <c r="AW122" s="121" t="str">
        <f>'M16-2 Version 1'!N71</f>
        <v>Gew.106</v>
      </c>
      <c r="AX122" s="121" t="str">
        <f>'M16-2 Version 1'!S71</f>
        <v>Verl.114</v>
      </c>
      <c r="AY122" s="121" t="str">
        <f>'M16-2 Version 1'!AB71</f>
        <v>EMTV</v>
      </c>
      <c r="AZ122" s="121" t="str">
        <f>'M16-2 Version 1'!AF71</f>
        <v>RIST2</v>
      </c>
      <c r="BA122" s="121" t="str">
        <f>'M16-2 Version 1'!AK71</f>
        <v>K1</v>
      </c>
      <c r="BB122" s="46" t="str">
        <f t="shared" si="1"/>
        <v>M16-2</v>
      </c>
      <c r="BC122" s="43">
        <v>45822</v>
      </c>
      <c r="BD122" s="40" t="str">
        <f t="shared" si="2"/>
        <v xml:space="preserve">EXER / Feld </v>
      </c>
    </row>
    <row r="123" spans="44:56" x14ac:dyDescent="0.2">
      <c r="AR123" s="46" t="str">
        <f>'M16-2 Version 1'!A72</f>
        <v>M16-2</v>
      </c>
      <c r="AS123" s="40">
        <f>'M16-2 Version 1'!D72</f>
        <v>120</v>
      </c>
      <c r="AT123" s="69" t="str">
        <f>'M16-2 Version 1'!F72</f>
        <v>Top16-2</v>
      </c>
      <c r="AU123" s="120" t="str">
        <f>'M16-2 Version 1'!I72</f>
        <v>14:40</v>
      </c>
      <c r="AV123" s="121">
        <f>'M16-2 Version 1'!L72</f>
        <v>3</v>
      </c>
      <c r="AW123" s="121" t="str">
        <f>'M16-2 Version 1'!N72</f>
        <v>K2</v>
      </c>
      <c r="AX123" s="121" t="str">
        <f>'M16-2 Version 1'!S72</f>
        <v>L1</v>
      </c>
      <c r="AY123" s="121" t="str">
        <f>'M16-2 Version 1'!AB72</f>
        <v>OTT</v>
      </c>
      <c r="AZ123" s="121" t="str">
        <f>'M16-2 Version 1'!AF72</f>
        <v>HAPI2</v>
      </c>
      <c r="BA123" s="121" t="str">
        <f>'M16-2 Version 1'!AK72</f>
        <v>J1</v>
      </c>
      <c r="BB123" s="46" t="str">
        <f t="shared" si="1"/>
        <v>M16-2</v>
      </c>
      <c r="BC123" s="43">
        <v>45822</v>
      </c>
      <c r="BD123" s="40" t="str">
        <f t="shared" si="2"/>
        <v xml:space="preserve">FALK / Feld </v>
      </c>
    </row>
    <row r="124" spans="44:56" x14ac:dyDescent="0.2">
      <c r="AR124" s="46" t="str">
        <f>'M16-2 Version 1'!A73</f>
        <v>M16-2</v>
      </c>
      <c r="AS124" s="40">
        <f>'M16-2 Version 1'!D73</f>
        <v>121</v>
      </c>
      <c r="AT124" s="69" t="str">
        <f>'M16-2 Version 1'!F73</f>
        <v>Top16-2</v>
      </c>
      <c r="AU124" s="120" t="str">
        <f>'M16-2 Version 1'!I73</f>
        <v>15:30</v>
      </c>
      <c r="AV124" s="121">
        <f>'M16-2 Version 1'!L73</f>
        <v>1</v>
      </c>
      <c r="AW124" s="121" t="str">
        <f>'M16-2 Version 1'!N73</f>
        <v>J2</v>
      </c>
      <c r="AX124" s="121" t="str">
        <f>'M16-2 Version 1'!S73</f>
        <v>M1</v>
      </c>
      <c r="AY124" s="121" t="str">
        <f>'M16-2 Version 1'!AB73</f>
        <v>BGW</v>
      </c>
      <c r="AZ124" s="121" t="str">
        <f>'M16-2 Version 1'!AF73</f>
        <v>EMTV</v>
      </c>
      <c r="BA124" s="121" t="str">
        <f>'M16-2 Version 1'!AJ73</f>
        <v>N2</v>
      </c>
      <c r="BB124" s="46" t="str">
        <f t="shared" si="1"/>
        <v>M16-2</v>
      </c>
      <c r="BC124" s="43">
        <v>45822</v>
      </c>
      <c r="BD124" s="40" t="str">
        <f t="shared" si="2"/>
        <v xml:space="preserve">EXER / Feld </v>
      </c>
    </row>
    <row r="125" spans="44:56" x14ac:dyDescent="0.2">
      <c r="AR125" s="46" t="str">
        <f>'M16-2 Version 1'!A74</f>
        <v>M16-2</v>
      </c>
      <c r="AS125" s="40">
        <f>'M16-2 Version 1'!D74</f>
        <v>122</v>
      </c>
      <c r="AT125" s="69" t="str">
        <f>'M16-2 Version 1'!F74</f>
        <v>Top16-2</v>
      </c>
      <c r="AU125" s="120" t="str">
        <f>'M16-2 Version 1'!I74</f>
        <v>15:30</v>
      </c>
      <c r="AV125" s="121">
        <f>'M16-2 Version 1'!L74</f>
        <v>2</v>
      </c>
      <c r="AW125" s="121" t="str">
        <f>'M16-2 Version 1'!N74</f>
        <v>K1</v>
      </c>
      <c r="AX125" s="121" t="str">
        <f>'M16-2 Version 1'!S74</f>
        <v>L2</v>
      </c>
      <c r="AY125" s="121" t="str">
        <f>'M16-2 Version 1'!AB74</f>
        <v>RIST2</v>
      </c>
      <c r="AZ125" s="121" t="str">
        <f>'M16-2 Version 1'!AF74</f>
        <v>AMTV</v>
      </c>
      <c r="BA125" s="121" t="str">
        <f>'M16-2 Version 1'!AJ74</f>
        <v>Verl.106</v>
      </c>
      <c r="BB125" s="46" t="str">
        <f t="shared" si="1"/>
        <v>M16-2</v>
      </c>
      <c r="BC125" s="43">
        <v>45822</v>
      </c>
      <c r="BD125" s="40" t="str">
        <f t="shared" si="2"/>
        <v xml:space="preserve">EXER / Feld </v>
      </c>
    </row>
    <row r="126" spans="44:56" x14ac:dyDescent="0.2">
      <c r="AR126" s="46" t="str">
        <f>'M16-2 Version 1'!A75</f>
        <v>M16-2</v>
      </c>
      <c r="AS126" s="40">
        <f>'M16-2 Version 1'!D75</f>
        <v>123</v>
      </c>
      <c r="AT126" s="69" t="str">
        <f>'M16-2 Version 1'!F75</f>
        <v>Top16-2</v>
      </c>
      <c r="AU126" s="120" t="str">
        <f>'M16-2 Version 1'!I75</f>
        <v>15:30</v>
      </c>
      <c r="AV126" s="121">
        <f>'M16-2 Version 1'!L75</f>
        <v>3</v>
      </c>
      <c r="AW126" s="121" t="str">
        <f>'M16-2 Version 1'!N75</f>
        <v>J1</v>
      </c>
      <c r="AX126" s="121" t="str">
        <f>'M16-2 Version 1'!S75</f>
        <v>M2</v>
      </c>
      <c r="AY126" s="121" t="str">
        <f>'M16-2 Version 1'!AB75</f>
        <v>HAHI</v>
      </c>
      <c r="AZ126" s="121" t="str">
        <f>'M16-2 Version 1'!AF75</f>
        <v>OTT</v>
      </c>
      <c r="BA126" s="121" t="str">
        <f>'M16-2 Version 1'!AJ75</f>
        <v>N1</v>
      </c>
      <c r="BB126" s="46" t="str">
        <f t="shared" si="1"/>
        <v>M16-2</v>
      </c>
      <c r="BC126" s="43">
        <v>45822</v>
      </c>
      <c r="BD126" s="40" t="str">
        <f t="shared" si="2"/>
        <v xml:space="preserve">FALK / Feld </v>
      </c>
    </row>
    <row r="127" spans="44:56" x14ac:dyDescent="0.2">
      <c r="AR127" s="46" t="str">
        <f>'M16-2 Version 1'!A78</f>
        <v>M16-2</v>
      </c>
      <c r="AS127" s="40">
        <f>'M16-2 Version 1'!D78</f>
        <v>124</v>
      </c>
      <c r="AT127" s="69" t="str">
        <f>'M16-2 Version 1'!F78</f>
        <v>Top16-2</v>
      </c>
      <c r="AU127" s="120" t="str">
        <f>'M16-2 Version 1'!I78</f>
        <v>16:20</v>
      </c>
      <c r="AV127" s="121">
        <f>'M16-2 Version 1'!L78</f>
        <v>1</v>
      </c>
      <c r="AW127" s="121" t="str">
        <f>'M16-2 Version 1'!N78</f>
        <v>Gew.118</v>
      </c>
      <c r="AX127" s="121" t="str">
        <f>'M16-2 Version 1'!S78</f>
        <v>N2</v>
      </c>
      <c r="AY127" s="121" t="str">
        <f>'M16-2 Version 1'!AB78</f>
        <v>AMTV</v>
      </c>
      <c r="AZ127" s="121" t="str">
        <f>'M16-2 Version 1'!AF78</f>
        <v>EMTV</v>
      </c>
      <c r="BA127" s="121" t="str">
        <f>'M16-2 Version 1'!AJ78</f>
        <v>J2</v>
      </c>
      <c r="BB127" s="46" t="str">
        <f t="shared" si="1"/>
        <v>M16-2</v>
      </c>
      <c r="BC127" s="43">
        <v>45822</v>
      </c>
      <c r="BD127" s="40" t="str">
        <f t="shared" si="2"/>
        <v xml:space="preserve">EXER / Feld </v>
      </c>
    </row>
    <row r="128" spans="44:56" x14ac:dyDescent="0.2">
      <c r="AR128" s="46" t="str">
        <f>'M16-2 Version 1'!A79</f>
        <v>M16-2</v>
      </c>
      <c r="AS128" s="40">
        <f>'M16-2 Version 1'!D79</f>
        <v>125</v>
      </c>
      <c r="AT128" s="69" t="str">
        <f>'M16-2 Version 1'!F79</f>
        <v>Top16-2</v>
      </c>
      <c r="AU128" s="120" t="str">
        <f>'M16-2 Version 1'!I79</f>
        <v>16:20</v>
      </c>
      <c r="AV128" s="121">
        <f>'M16-2 Version 1'!L79</f>
        <v>2</v>
      </c>
      <c r="AW128" s="121" t="str">
        <f>'M16-2 Version 1'!N79</f>
        <v>Verl.106</v>
      </c>
      <c r="AX128" s="121" t="str">
        <f>'M16-2 Version 1'!S79</f>
        <v>Gew.114</v>
      </c>
      <c r="AY128" s="121" t="str">
        <f>'M16-2 Version 1'!AB79</f>
        <v>BGW</v>
      </c>
      <c r="AZ128" s="121" t="str">
        <f>'M16-2 Version 1'!AF79</f>
        <v>RIST2</v>
      </c>
      <c r="BA128" s="121" t="str">
        <f>'M16-2 Version 1'!AJ79</f>
        <v>K1</v>
      </c>
      <c r="BB128" s="46" t="str">
        <f t="shared" si="1"/>
        <v>M16-2</v>
      </c>
      <c r="BC128" s="43">
        <v>45822</v>
      </c>
      <c r="BD128" s="40" t="str">
        <f t="shared" si="2"/>
        <v xml:space="preserve">EXER / Feld </v>
      </c>
    </row>
    <row r="129" spans="44:56" x14ac:dyDescent="0.2">
      <c r="AR129" s="46" t="str">
        <f>'M16-2 Version 1'!A80</f>
        <v>M16-2</v>
      </c>
      <c r="AS129" s="40">
        <f>'M16-2 Version 1'!D80</f>
        <v>126</v>
      </c>
      <c r="AT129" s="69" t="str">
        <f>'M16-2 Version 1'!F80</f>
        <v>Top16-2</v>
      </c>
      <c r="AU129" s="120" t="str">
        <f>'M16-2 Version 1'!I80</f>
        <v>16:20</v>
      </c>
      <c r="AV129" s="121">
        <f>'M16-2 Version 1'!L80</f>
        <v>3</v>
      </c>
      <c r="AW129" s="121" t="str">
        <f>'M16-2 Version 1'!N80</f>
        <v>Verl.118</v>
      </c>
      <c r="AX129" s="121" t="str">
        <f>'M16-2 Version 1'!S80</f>
        <v>N1</v>
      </c>
      <c r="AY129" s="121" t="str">
        <f>'M16-2 Version 1'!AB80</f>
        <v>OTT</v>
      </c>
      <c r="AZ129" s="121" t="str">
        <f>'M16-2 Version 1'!AF80</f>
        <v>HAHI</v>
      </c>
      <c r="BA129" s="121" t="str">
        <f>'M16-2 Version 1'!AJ80</f>
        <v>J1</v>
      </c>
      <c r="BB129" s="46" t="str">
        <f t="shared" si="1"/>
        <v>M16-2</v>
      </c>
      <c r="BC129" s="43">
        <v>45822</v>
      </c>
      <c r="BD129" s="40" t="str">
        <f t="shared" si="2"/>
        <v xml:space="preserve">FALK / Feld </v>
      </c>
    </row>
    <row r="130" spans="44:56" x14ac:dyDescent="0.2">
      <c r="AR130" s="46" t="str">
        <f>'M16-2 Version 1'!A83</f>
        <v>M16-2</v>
      </c>
      <c r="AS130" s="40">
        <f>'M16-2 Version 1'!D83</f>
        <v>127</v>
      </c>
      <c r="AT130" s="69" t="str">
        <f>'M16-2 Version 1'!F83</f>
        <v>Top 8</v>
      </c>
      <c r="AU130" s="120" t="str">
        <f>'M16-2 Version 1'!I83</f>
        <v>17:10</v>
      </c>
      <c r="AV130" s="121">
        <f>'M16-2 Version 1'!L83</f>
        <v>1</v>
      </c>
      <c r="AW130" s="121" t="str">
        <f>'M16-2 Version 1'!N83</f>
        <v>Gew.119</v>
      </c>
      <c r="AX130" s="121" t="str">
        <f>'M16-2 Version 1'!S83</f>
        <v>Gew.120</v>
      </c>
      <c r="AY130" s="121" t="str">
        <f>'M16-2 Version 1'!AB83</f>
        <v>WSV</v>
      </c>
      <c r="AZ130" s="121" t="str">
        <f>'M16-2 Version 1'!AF83</f>
        <v>BWB</v>
      </c>
      <c r="BA130" s="121" t="str">
        <f>'M16-2 Version 1'!AJ83</f>
        <v>Verl.124</v>
      </c>
      <c r="BB130" s="46" t="str">
        <f t="shared" si="1"/>
        <v>M16-2</v>
      </c>
      <c r="BC130" s="43">
        <v>45822</v>
      </c>
      <c r="BD130" s="40" t="str">
        <f t="shared" si="2"/>
        <v xml:space="preserve">EXER / Feld </v>
      </c>
    </row>
    <row r="131" spans="44:56" x14ac:dyDescent="0.2">
      <c r="AR131" s="46" t="str">
        <f>'M16-2 Version 1'!A84</f>
        <v>M16-2</v>
      </c>
      <c r="AS131" s="40">
        <f>'M16-2 Version 1'!D84</f>
        <v>128</v>
      </c>
      <c r="AT131" s="69" t="str">
        <f>'M16-2 Version 1'!F84</f>
        <v>Top 8</v>
      </c>
      <c r="AU131" s="120" t="str">
        <f>'M16-2 Version 1'!I84</f>
        <v>17:10</v>
      </c>
      <c r="AV131" s="121">
        <f>'M16-2 Version 1'!L84</f>
        <v>2</v>
      </c>
      <c r="AW131" s="121" t="str">
        <f>'M16-2 Version 1'!N84</f>
        <v>Gew.124</v>
      </c>
      <c r="AX131" s="121" t="str">
        <f>'M16-2 Version 1'!S84</f>
        <v>Gew.121</v>
      </c>
      <c r="AY131" s="121" t="str">
        <f>'M16-2 Version 1'!AB84</f>
        <v>NTSV2</v>
      </c>
      <c r="AZ131" s="121" t="str">
        <f>'M16-2 Version 1'!AF84</f>
        <v>HSV</v>
      </c>
      <c r="BA131" s="121" t="str">
        <f>'M16-2 Version 1'!AJ84</f>
        <v>Verl.125</v>
      </c>
      <c r="BB131" s="46" t="str">
        <f t="shared" si="1"/>
        <v>M16-2</v>
      </c>
      <c r="BC131" s="43">
        <v>45822</v>
      </c>
      <c r="BD131" s="40" t="str">
        <f t="shared" si="2"/>
        <v xml:space="preserve">EXER / Feld </v>
      </c>
    </row>
    <row r="132" spans="44:56" x14ac:dyDescent="0.2">
      <c r="AR132" s="46" t="str">
        <f>'M16-2 Version 1'!A85</f>
        <v>M16-2</v>
      </c>
      <c r="AS132" s="40">
        <f>'M16-2 Version 1'!D85</f>
        <v>129</v>
      </c>
      <c r="AT132" s="69" t="str">
        <f>'M16-2 Version 1'!F85</f>
        <v>Top 8</v>
      </c>
      <c r="AU132" s="120" t="str">
        <f>'M16-2 Version 1'!I85</f>
        <v>18:00</v>
      </c>
      <c r="AV132" s="121">
        <f>'M16-2 Version 1'!L85</f>
        <v>1</v>
      </c>
      <c r="AW132" s="121" t="str">
        <f>'M16-2 Version 1'!N85</f>
        <v>Gew.125</v>
      </c>
      <c r="AX132" s="121" t="str">
        <f>'M16-2 Version 1'!S85</f>
        <v>Gew.122</v>
      </c>
      <c r="AY132" s="121" t="str">
        <f>'M16-2 Version 1'!AB85</f>
        <v>BWB</v>
      </c>
      <c r="AZ132" s="121" t="str">
        <f>'M16-2 Version 1'!AF85</f>
        <v>NTSV2</v>
      </c>
      <c r="BA132" s="121" t="str">
        <f>'M16-2 Version 1'!AJ85</f>
        <v>Verl.127</v>
      </c>
      <c r="BB132" s="46" t="str">
        <f t="shared" si="1"/>
        <v>M16-2</v>
      </c>
      <c r="BC132" s="43">
        <v>45822</v>
      </c>
      <c r="BD132" s="40" t="str">
        <f t="shared" si="2"/>
        <v xml:space="preserve">EXER / Feld </v>
      </c>
    </row>
    <row r="133" spans="44:56" x14ac:dyDescent="0.2">
      <c r="AR133" s="46" t="str">
        <f>'M16-2 Version 1'!A86</f>
        <v>M16-2</v>
      </c>
      <c r="AS133" s="40">
        <f>'M16-2 Version 1'!D86</f>
        <v>130</v>
      </c>
      <c r="AT133" s="69" t="str">
        <f>'M16-2 Version 1'!F86</f>
        <v>Top 8</v>
      </c>
      <c r="AU133" s="120" t="str">
        <f>'M16-2 Version 1'!I86</f>
        <v>18:00</v>
      </c>
      <c r="AV133" s="121">
        <f>'M16-2 Version 1'!L86</f>
        <v>2</v>
      </c>
      <c r="AW133" s="121" t="str">
        <f>'M16-2 Version 1'!N86</f>
        <v>Gew.126</v>
      </c>
      <c r="AX133" s="121" t="str">
        <f>'M16-2 Version 1'!S86</f>
        <v>Gew.123</v>
      </c>
      <c r="AY133" s="121" t="str">
        <f>'M16-2 Version 1'!AB86</f>
        <v>HSV</v>
      </c>
      <c r="AZ133" s="121" t="str">
        <f>'M16-2 Version 1'!AF86</f>
        <v>WSV</v>
      </c>
      <c r="BA133" s="121" t="str">
        <f>'M16-2 Version 1'!AJ86</f>
        <v>Verl.128</v>
      </c>
      <c r="BB133" s="46" t="str">
        <f t="shared" si="1"/>
        <v>M16-2</v>
      </c>
      <c r="BC133" s="43">
        <v>45822</v>
      </c>
      <c r="BD133" s="40" t="str">
        <f t="shared" si="2"/>
        <v xml:space="preserve">EXER / Feld </v>
      </c>
    </row>
    <row r="134" spans="44:56" x14ac:dyDescent="0.2">
      <c r="AR134" s="46" t="str">
        <f>'M16-2 Version 1'!A89</f>
        <v>M16-2</v>
      </c>
      <c r="AS134" s="40">
        <f>'M16-2 Version 1'!D89</f>
        <v>131</v>
      </c>
      <c r="AT134" s="69" t="str">
        <f>'M16-2 Version 1'!F89</f>
        <v>Top 4</v>
      </c>
      <c r="AU134" s="120" t="str">
        <f>'M16-2 Version 1'!I89</f>
        <v>19:00</v>
      </c>
      <c r="AV134" s="121">
        <f>'M16-2 Version 1'!L89</f>
        <v>1</v>
      </c>
      <c r="AW134" s="121" t="str">
        <f>'M16-2 Version 1'!N89</f>
        <v>Gew.127</v>
      </c>
      <c r="AX134" s="121" t="str">
        <f>'M16-2 Version 1'!S89</f>
        <v>Gew.128</v>
      </c>
      <c r="AY134" s="121" t="str">
        <f>'M16-2 Version 1'!AB89</f>
        <v>NTSV2</v>
      </c>
      <c r="AZ134" s="121" t="str">
        <f>'M16-2 Version 1'!AF89</f>
        <v>WSV</v>
      </c>
      <c r="BA134" s="121" t="str">
        <f>'M16-2 Version 1'!AJ89</f>
        <v>Verl.129</v>
      </c>
      <c r="BB134" s="46" t="str">
        <f t="shared" si="1"/>
        <v>M16-2</v>
      </c>
      <c r="BC134" s="43">
        <v>45822</v>
      </c>
      <c r="BD134" s="40" t="str">
        <f t="shared" si="2"/>
        <v xml:space="preserve">EXER / Feld </v>
      </c>
    </row>
    <row r="135" spans="44:56" x14ac:dyDescent="0.2">
      <c r="AR135" s="46" t="str">
        <f>'M16-2 Version 1'!A90</f>
        <v>M16-2</v>
      </c>
      <c r="AS135" s="40">
        <f>'M16-2 Version 1'!D90</f>
        <v>132</v>
      </c>
      <c r="AT135" s="69" t="str">
        <f>'M16-2 Version 1'!F90</f>
        <v>Top 4</v>
      </c>
      <c r="AU135" s="120" t="str">
        <f>'M16-2 Version 1'!I90</f>
        <v>19:00</v>
      </c>
      <c r="AV135" s="121">
        <f>'M16-2 Version 1'!L90</f>
        <v>2</v>
      </c>
      <c r="AW135" s="121" t="str">
        <f>'M16-2 Version 1'!N90</f>
        <v>Gew.129</v>
      </c>
      <c r="AX135" s="121" t="str">
        <f>'M16-2 Version 1'!S90</f>
        <v>Gew.130</v>
      </c>
      <c r="AY135" s="121" t="str">
        <f>'M16-2 Version 1'!AB90</f>
        <v>BWB</v>
      </c>
      <c r="AZ135" s="121" t="str">
        <f>'M16-2 Version 1'!AF90</f>
        <v>HSV</v>
      </c>
      <c r="BA135" s="121" t="str">
        <f>'M16-2 Version 1'!AJ90</f>
        <v>Verl.130</v>
      </c>
      <c r="BB135" s="46" t="str">
        <f t="shared" ref="BB135:BB137" si="3">AR135</f>
        <v>M16-2</v>
      </c>
      <c r="BC135" s="43">
        <v>45822</v>
      </c>
      <c r="BD135" s="40" t="str">
        <f t="shared" ref="BD135:BD137" si="4">IF(OR(AV135=3,AV135=4),"FALK / Feld ","EXER / Feld ")</f>
        <v xml:space="preserve">EXER / Feld </v>
      </c>
    </row>
    <row r="136" spans="44:56" x14ac:dyDescent="0.2">
      <c r="AR136" s="46" t="str">
        <f>'M16-2 Version 1'!A91</f>
        <v>M16-2</v>
      </c>
      <c r="AS136" s="40">
        <f>'M16-2 Version 1'!D91</f>
        <v>133</v>
      </c>
      <c r="AT136" s="69" t="str">
        <f>'M16-2 Version 1'!F91</f>
        <v>Platz 1</v>
      </c>
      <c r="AU136" s="120" t="str">
        <f>'M16-2 Version 1'!I91</f>
        <v>19:50</v>
      </c>
      <c r="AV136" s="121">
        <f>'M16-2 Version 1'!L91</f>
        <v>1</v>
      </c>
      <c r="AW136" s="121" t="str">
        <f>'M16-2 Version 1'!N91</f>
        <v>Gew.131</v>
      </c>
      <c r="AX136" s="121" t="str">
        <f>'M16-2 Version 1'!S91</f>
        <v>Gew.132</v>
      </c>
      <c r="AY136" s="121" t="str">
        <f>'M16-2 Version 1'!AB91</f>
        <v>WSV</v>
      </c>
      <c r="AZ136" s="121" t="str">
        <f>'M16-2 Version 1'!AF91</f>
        <v>BWB</v>
      </c>
      <c r="BA136" s="121" t="str">
        <f>'M16-2 Version 1'!AJ91</f>
        <v>Gew.131</v>
      </c>
      <c r="BB136" s="46" t="str">
        <f t="shared" si="3"/>
        <v>M16-2</v>
      </c>
      <c r="BC136" s="43">
        <v>45822</v>
      </c>
      <c r="BD136" s="40" t="str">
        <f t="shared" si="4"/>
        <v xml:space="preserve">EXER / Feld </v>
      </c>
    </row>
    <row r="137" spans="44:56" x14ac:dyDescent="0.2">
      <c r="AR137" s="46" t="str">
        <f>'M16-2 Version 1'!A92</f>
        <v>M16-2</v>
      </c>
      <c r="AS137" s="40">
        <f>'M16-2 Version 1'!D92</f>
        <v>134</v>
      </c>
      <c r="AT137" s="69" t="str">
        <f>'M16-2 Version 1'!F92</f>
        <v>Platz 3</v>
      </c>
      <c r="AU137" s="120" t="str">
        <f>'M16-2 Version 1'!I92</f>
        <v>19:50</v>
      </c>
      <c r="AV137" s="121">
        <f>'M16-2 Version 1'!L92</f>
        <v>2</v>
      </c>
      <c r="AW137" s="121" t="str">
        <f>'M16-2 Version 1'!N92</f>
        <v>Verl.131</v>
      </c>
      <c r="AX137" s="121" t="str">
        <f>'M16-2 Version 1'!S92</f>
        <v>Verl.132</v>
      </c>
      <c r="AY137" s="121" t="str">
        <f>'M16-2 Version 1'!AB92</f>
        <v>HSV</v>
      </c>
      <c r="AZ137" s="121" t="str">
        <f>'M16-2 Version 1'!AF92</f>
        <v>NTSV2</v>
      </c>
      <c r="BA137" s="121" t="str">
        <f>'M16-2 Version 1'!AJ92</f>
        <v>Verl.131</v>
      </c>
      <c r="BB137" s="46" t="str">
        <f t="shared" si="3"/>
        <v>M16-2</v>
      </c>
      <c r="BC137" s="43">
        <v>45822</v>
      </c>
      <c r="BD137" s="40" t="str">
        <f t="shared" si="4"/>
        <v xml:space="preserve">EXER / Feld </v>
      </c>
    </row>
    <row r="138" spans="44:56" x14ac:dyDescent="0.2">
      <c r="AR138" s="46" t="str">
        <f>'M16-1 Version 1'!A27</f>
        <v>M16-1</v>
      </c>
      <c r="AS138" s="40">
        <f>'M16-1 Version 1'!D27</f>
        <v>1</v>
      </c>
      <c r="AT138" s="69" t="str">
        <f>'M16-1 Version 1'!F27</f>
        <v>A</v>
      </c>
      <c r="AU138" s="120" t="str">
        <f>'M16-1 Version 1'!I27</f>
        <v>10:00</v>
      </c>
      <c r="AV138" s="121">
        <f>'M16-1 Version 1'!L27</f>
        <v>1</v>
      </c>
      <c r="AW138" s="121" t="str">
        <f>'M16-1 Version 1'!N27</f>
        <v>BSV1</v>
      </c>
      <c r="AX138" s="121" t="str">
        <f>'M16-1 Version 1'!R27</f>
        <v>HAPI1</v>
      </c>
      <c r="AY138" s="121" t="str">
        <f>'M16-1 Version 1'!AB27</f>
        <v>NN</v>
      </c>
      <c r="AZ138" s="121" t="str">
        <f>'M16-1 Version 1'!AF27</f>
        <v>NN</v>
      </c>
      <c r="BA138" s="121" t="str">
        <f>'M16-1 Version 1'!AK27</f>
        <v>BSV2</v>
      </c>
      <c r="BB138" s="46" t="str">
        <f t="shared" ref="BB138:BB145" si="5">AR138</f>
        <v>M16-1</v>
      </c>
      <c r="BC138" s="43">
        <v>45823</v>
      </c>
      <c r="BD138" s="40" t="str">
        <f t="shared" ref="BD138:BD145" si="6">IF(OR(AV138=3,AV138=4),"FALK / Feld ","EXER / Feld ")</f>
        <v xml:space="preserve">EXER / Feld </v>
      </c>
    </row>
    <row r="139" spans="44:56" x14ac:dyDescent="0.2">
      <c r="AR139" s="46" t="str">
        <f>'M16-1 Version 1'!A28</f>
        <v>M16-1</v>
      </c>
      <c r="AS139" s="40">
        <f>'M16-1 Version 1'!D28</f>
        <v>2</v>
      </c>
      <c r="AT139" s="69" t="str">
        <f>'M16-1 Version 1'!F28</f>
        <v>B</v>
      </c>
      <c r="AU139" s="120" t="str">
        <f>'M16-1 Version 1'!I28</f>
        <v>10:00</v>
      </c>
      <c r="AV139" s="121">
        <f>'M16-1 Version 1'!L28</f>
        <v>1</v>
      </c>
      <c r="AW139" s="121" t="str">
        <f>'M16-1 Version 1'!N28</f>
        <v>SCAL</v>
      </c>
      <c r="AX139" s="121" t="str">
        <f>'M16-1 Version 1'!R28</f>
        <v>ETV</v>
      </c>
      <c r="AY139" s="121" t="str">
        <f>'M16-1 Version 1'!AB28</f>
        <v>NN</v>
      </c>
      <c r="AZ139" s="121" t="str">
        <f>'M16-1 Version 1'!AF28</f>
        <v>NN</v>
      </c>
      <c r="BA139" s="121" t="str">
        <f>'M16-1 Version 1'!AK28</f>
        <v>R2-4</v>
      </c>
      <c r="BB139" s="46" t="str">
        <f t="shared" si="5"/>
        <v>M16-1</v>
      </c>
      <c r="BC139" s="43">
        <v>45823</v>
      </c>
      <c r="BD139" s="40" t="str">
        <f t="shared" si="6"/>
        <v xml:space="preserve">EXER / Feld </v>
      </c>
    </row>
    <row r="140" spans="44:56" x14ac:dyDescent="0.2">
      <c r="AR140" s="46" t="str">
        <f>'M16-1 Version 1'!A29</f>
        <v>M16-1</v>
      </c>
      <c r="AS140" s="40">
        <f>'M16-1 Version 1'!D29</f>
        <v>3</v>
      </c>
      <c r="AT140" s="69" t="str">
        <f>'M16-1 Version 1'!F29</f>
        <v>C</v>
      </c>
      <c r="AU140" s="120" t="str">
        <f>'M16-1 Version 1'!I29</f>
        <v>10:50</v>
      </c>
      <c r="AV140" s="121">
        <f>'M16-1 Version 1'!L29</f>
        <v>1</v>
      </c>
      <c r="AW140" s="121" t="str">
        <f>'M16-1 Version 1'!N29</f>
        <v>NTSV1</v>
      </c>
      <c r="AX140" s="121" t="str">
        <f>'M16-1 Version 1'!R29</f>
        <v>BSV2</v>
      </c>
      <c r="AY140" s="121" t="str">
        <f>'M16-1 Version 1'!AB29</f>
        <v>NN</v>
      </c>
      <c r="AZ140" s="121" t="str">
        <f>'M16-1 Version 1'!AF29</f>
        <v>NN</v>
      </c>
      <c r="BA140" s="121" t="str">
        <f>'M16-1 Version 1'!AK29</f>
        <v>BSV1</v>
      </c>
      <c r="BB140" s="46" t="str">
        <f t="shared" si="5"/>
        <v>M16-1</v>
      </c>
      <c r="BC140" s="43">
        <v>45823</v>
      </c>
      <c r="BD140" s="40" t="str">
        <f t="shared" si="6"/>
        <v xml:space="preserve">EXER / Feld </v>
      </c>
    </row>
    <row r="141" spans="44:56" x14ac:dyDescent="0.2">
      <c r="AR141" s="46" t="str">
        <f>'M16-1 Version 1'!A30</f>
        <v>M16-1</v>
      </c>
      <c r="AS141" s="40">
        <f>'M16-1 Version 1'!D30</f>
        <v>4</v>
      </c>
      <c r="AT141" s="69" t="str">
        <f>'M16-1 Version 1'!F30</f>
        <v>C</v>
      </c>
      <c r="AU141" s="120" t="str">
        <f>'M16-1 Version 1'!I30</f>
        <v>10:50</v>
      </c>
      <c r="AV141" s="121">
        <f>'M16-1 Version 1'!L30</f>
        <v>2</v>
      </c>
      <c r="AW141" s="121" t="str">
        <f>'M16-1 Version 1'!N30</f>
        <v>R2-1</v>
      </c>
      <c r="AX141" s="121" t="str">
        <f>'M16-1 Version 1'!R30</f>
        <v>R2-4</v>
      </c>
      <c r="AY141" s="121" t="str">
        <f>'M16-1 Version 1'!AB30</f>
        <v>NN</v>
      </c>
      <c r="AZ141" s="121" t="str">
        <f>'M16-1 Version 1'!AF30</f>
        <v>NN</v>
      </c>
      <c r="BA141" s="121" t="str">
        <f>'M16-1 Version 1'!AK30</f>
        <v>ETV</v>
      </c>
      <c r="BB141" s="46" t="str">
        <f t="shared" si="5"/>
        <v>M16-1</v>
      </c>
      <c r="BC141" s="43">
        <v>45823</v>
      </c>
      <c r="BD141" s="40" t="str">
        <f t="shared" si="6"/>
        <v xml:space="preserve">EXER / Feld </v>
      </c>
    </row>
    <row r="142" spans="44:56" x14ac:dyDescent="0.2">
      <c r="AR142" s="46" t="str">
        <f>'M16-1 Version 1'!A34</f>
        <v>M16-1</v>
      </c>
      <c r="AS142" s="40">
        <f>'M16-1 Version 1'!D34</f>
        <v>5</v>
      </c>
      <c r="AT142" s="69" t="str">
        <f>'M16-1 Version 1'!F34</f>
        <v>A</v>
      </c>
      <c r="AU142" s="120" t="str">
        <f>'M16-1 Version 1'!I34</f>
        <v>11:40</v>
      </c>
      <c r="AV142" s="121">
        <f>'M16-1 Version 1'!L34</f>
        <v>1</v>
      </c>
      <c r="AW142" s="121" t="str">
        <f>'M16-1 Version 1'!N34</f>
        <v>HAPI1</v>
      </c>
      <c r="AX142" s="121" t="str">
        <f>'M16-1 Version 1'!R34</f>
        <v>R2-3</v>
      </c>
      <c r="AY142" s="121" t="str">
        <f>'M16-1 Version 1'!AB34</f>
        <v>NN</v>
      </c>
      <c r="AZ142" s="121" t="str">
        <f>'M16-1 Version 1'!AF34</f>
        <v>NN</v>
      </c>
      <c r="BA142" s="121" t="str">
        <f>'M16-1 Version 1'!AK34</f>
        <v>NTSV1</v>
      </c>
      <c r="BB142" s="46" t="str">
        <f t="shared" si="5"/>
        <v>M16-1</v>
      </c>
      <c r="BC142" s="43">
        <v>45823</v>
      </c>
      <c r="BD142" s="40" t="str">
        <f t="shared" si="6"/>
        <v xml:space="preserve">EXER / Feld </v>
      </c>
    </row>
    <row r="143" spans="44:56" x14ac:dyDescent="0.2">
      <c r="AR143" s="46" t="str">
        <f>'M16-1 Version 1'!A35</f>
        <v>M16-1</v>
      </c>
      <c r="AS143" s="40">
        <f>'M16-1 Version 1'!D35</f>
        <v>6</v>
      </c>
      <c r="AT143" s="69" t="str">
        <f>'M16-1 Version 1'!F35</f>
        <v>B</v>
      </c>
      <c r="AU143" s="120" t="str">
        <f>'M16-1 Version 1'!I35</f>
        <v>11:40</v>
      </c>
      <c r="AV143" s="121">
        <f>'M16-1 Version 1'!L35</f>
        <v>1</v>
      </c>
      <c r="AW143" s="121" t="str">
        <f>'M16-1 Version 1'!N35</f>
        <v>ETV</v>
      </c>
      <c r="AX143" s="121" t="str">
        <f>'M16-1 Version 1'!R35</f>
        <v>R2-2</v>
      </c>
      <c r="AY143" s="121" t="str">
        <f>'M16-1 Version 1'!AB35</f>
        <v>NN</v>
      </c>
      <c r="AZ143" s="121" t="str">
        <f>'M16-1 Version 1'!AF35</f>
        <v>NN</v>
      </c>
      <c r="BA143" s="121" t="str">
        <f>'M16-1 Version 1'!AK35</f>
        <v>R2-1</v>
      </c>
      <c r="BB143" s="46" t="str">
        <f t="shared" si="5"/>
        <v>M16-1</v>
      </c>
      <c r="BC143" s="43">
        <v>45823</v>
      </c>
      <c r="BD143" s="40" t="str">
        <f t="shared" si="6"/>
        <v xml:space="preserve">EXER / Feld </v>
      </c>
    </row>
    <row r="144" spans="44:56" x14ac:dyDescent="0.2">
      <c r="AR144" s="46" t="str">
        <f>'M16-1 Version 1'!A36</f>
        <v>M16-1</v>
      </c>
      <c r="AS144" s="40">
        <f>'M16-1 Version 1'!D36</f>
        <v>7</v>
      </c>
      <c r="AT144" s="69" t="str">
        <f>'M16-1 Version 1'!F36</f>
        <v>C</v>
      </c>
      <c r="AU144" s="120" t="str">
        <f>'M16-1 Version 1'!I36</f>
        <v>12:30</v>
      </c>
      <c r="AV144" s="121">
        <f>'M16-1 Version 1'!L36</f>
        <v>1</v>
      </c>
      <c r="AW144" s="121" t="str">
        <f>'M16-1 Version 1'!N36</f>
        <v>BSV2</v>
      </c>
      <c r="AX144" s="121" t="str">
        <f>'M16-1 Version 1'!R36</f>
        <v>R2-1</v>
      </c>
      <c r="AY144" s="121" t="str">
        <f>'M16-1 Version 1'!AB36</f>
        <v>NN</v>
      </c>
      <c r="AZ144" s="121" t="str">
        <f>'M16-1 Version 1'!AF36</f>
        <v>NN</v>
      </c>
      <c r="BA144" s="121" t="str">
        <f>'M16-1 Version 1'!AK36</f>
        <v>HAPI1</v>
      </c>
      <c r="BB144" s="46" t="str">
        <f t="shared" si="5"/>
        <v>M16-1</v>
      </c>
      <c r="BC144" s="43">
        <v>45823</v>
      </c>
      <c r="BD144" s="40" t="str">
        <f t="shared" si="6"/>
        <v xml:space="preserve">EXER / Feld </v>
      </c>
    </row>
    <row r="145" spans="44:56" x14ac:dyDescent="0.2">
      <c r="AR145" s="46" t="str">
        <f>'M16-1 Version 1'!A37</f>
        <v>M16-1</v>
      </c>
      <c r="AS145" s="40">
        <f>'M16-1 Version 1'!D37</f>
        <v>8</v>
      </c>
      <c r="AT145" s="69" t="str">
        <f>'M16-1 Version 1'!F37</f>
        <v>C</v>
      </c>
      <c r="AU145" s="120" t="str">
        <f>'M16-1 Version 1'!I37</f>
        <v>12:30</v>
      </c>
      <c r="AV145" s="121">
        <f>'M16-1 Version 1'!L37</f>
        <v>2</v>
      </c>
      <c r="AW145" s="121" t="str">
        <f>'M16-1 Version 1'!N37</f>
        <v>R2-4</v>
      </c>
      <c r="AX145" s="121" t="str">
        <f>'M16-1 Version 1'!R37</f>
        <v>NTSV1</v>
      </c>
      <c r="AY145" s="121" t="str">
        <f>'M16-1 Version 1'!AB37</f>
        <v>NN</v>
      </c>
      <c r="AZ145" s="121" t="str">
        <f>'M16-1 Version 1'!AF37</f>
        <v>NN</v>
      </c>
      <c r="BA145" s="121" t="str">
        <f>'M16-1 Version 1'!AK37</f>
        <v>R2-2</v>
      </c>
      <c r="BB145" s="46" t="str">
        <f t="shared" si="5"/>
        <v>M16-1</v>
      </c>
      <c r="BC145" s="43">
        <v>45823</v>
      </c>
      <c r="BD145" s="40" t="str">
        <f t="shared" si="6"/>
        <v xml:space="preserve">EXER / Feld </v>
      </c>
    </row>
    <row r="146" spans="44:56" x14ac:dyDescent="0.2">
      <c r="AR146" s="46" t="str">
        <f>'M16-1 Version 1'!A41</f>
        <v>M16-1</v>
      </c>
      <c r="AS146" s="40">
        <f>'M16-1 Version 1'!D41</f>
        <v>9</v>
      </c>
      <c r="AT146" s="69" t="str">
        <f>'M16-1 Version 1'!F41</f>
        <v>A</v>
      </c>
      <c r="AU146" s="120" t="str">
        <f>'M16-1 Version 1'!I41</f>
        <v>13:20</v>
      </c>
      <c r="AV146" s="121">
        <f>'M16-1 Version 1'!L41</f>
        <v>1</v>
      </c>
      <c r="AW146" s="121" t="str">
        <f>'M16-1 Version 1'!N41</f>
        <v>R2-3</v>
      </c>
      <c r="AX146" s="121" t="str">
        <f>'M16-1 Version 1'!R41</f>
        <v>BSV1</v>
      </c>
      <c r="AY146" s="121" t="str">
        <f>'M16-1 Version 1'!AB41</f>
        <v>NN</v>
      </c>
      <c r="AZ146" s="121" t="str">
        <f>'M16-1 Version 1'!AF41</f>
        <v>NN</v>
      </c>
      <c r="BA146" s="121" t="str">
        <f>'M16-1 Version 1'!AK41</f>
        <v>R2-1</v>
      </c>
      <c r="BB146" s="46" t="str">
        <f t="shared" ref="BB146:BB161" si="7">AR146</f>
        <v>M16-1</v>
      </c>
      <c r="BC146" s="43">
        <v>45823</v>
      </c>
      <c r="BD146" s="40" t="str">
        <f t="shared" ref="BD146:BD161" si="8">IF(OR(AV146=3,AV146=4),"FALK / Feld ","EXER / Feld ")</f>
        <v xml:space="preserve">EXER / Feld </v>
      </c>
    </row>
    <row r="147" spans="44:56" x14ac:dyDescent="0.2">
      <c r="AR147" s="46" t="str">
        <f>'M16-1 Version 1'!A42</f>
        <v>M16-1</v>
      </c>
      <c r="AS147" s="40">
        <f>'M16-1 Version 1'!D42</f>
        <v>10</v>
      </c>
      <c r="AT147" s="69" t="str">
        <f>'M16-1 Version 1'!F42</f>
        <v>B</v>
      </c>
      <c r="AU147" s="120" t="str">
        <f>'M16-1 Version 1'!I42</f>
        <v>13:20</v>
      </c>
      <c r="AV147" s="121">
        <f>'M16-1 Version 1'!L42</f>
        <v>1</v>
      </c>
      <c r="AW147" s="121" t="str">
        <f>'M16-1 Version 1'!N42</f>
        <v>R2-2</v>
      </c>
      <c r="AX147" s="121" t="str">
        <f>'M16-1 Version 1'!R42</f>
        <v>SCAL</v>
      </c>
      <c r="AY147" s="121" t="str">
        <f>'M16-1 Version 1'!AB42</f>
        <v>NN</v>
      </c>
      <c r="AZ147" s="121" t="str">
        <f>'M16-1 Version 1'!AF42</f>
        <v>NN</v>
      </c>
      <c r="BA147" s="121" t="str">
        <f>'M16-1 Version 1'!AK42</f>
        <v>R2-4</v>
      </c>
      <c r="BB147" s="46" t="str">
        <f t="shared" si="7"/>
        <v>M16-1</v>
      </c>
      <c r="BC147" s="43">
        <v>45823</v>
      </c>
      <c r="BD147" s="40" t="str">
        <f t="shared" si="8"/>
        <v xml:space="preserve">EXER / Feld </v>
      </c>
    </row>
    <row r="148" spans="44:56" x14ac:dyDescent="0.2">
      <c r="AR148" s="46" t="str">
        <f>'M16-1 Version 1'!A43</f>
        <v>M16-1</v>
      </c>
      <c r="AS148" s="40">
        <f>'M16-1 Version 1'!D43</f>
        <v>11</v>
      </c>
      <c r="AT148" s="69" t="str">
        <f>'M16-1 Version 1'!F43</f>
        <v>C</v>
      </c>
      <c r="AU148" s="120" t="str">
        <f>'M16-1 Version 1'!I43</f>
        <v>14:10</v>
      </c>
      <c r="AV148" s="121">
        <f>'M16-1 Version 1'!L43</f>
        <v>1</v>
      </c>
      <c r="AW148" s="121" t="str">
        <f>'M16-1 Version 1'!N43</f>
        <v>R2-1</v>
      </c>
      <c r="AX148" s="121" t="str">
        <f>'M16-1 Version 1'!R43</f>
        <v>NTSV1</v>
      </c>
      <c r="AY148" s="121" t="str">
        <f>'M16-1 Version 1'!AB43</f>
        <v>NN</v>
      </c>
      <c r="AZ148" s="121" t="str">
        <f>'M16-1 Version 1'!AF43</f>
        <v>NN</v>
      </c>
      <c r="BA148" s="121" t="str">
        <f>'M16-1 Version 1'!AK43</f>
        <v>R2-3</v>
      </c>
      <c r="BB148" s="46" t="str">
        <f t="shared" si="7"/>
        <v>M16-1</v>
      </c>
      <c r="BC148" s="43">
        <v>45823</v>
      </c>
      <c r="BD148" s="40" t="str">
        <f t="shared" si="8"/>
        <v xml:space="preserve">EXER / Feld </v>
      </c>
    </row>
    <row r="149" spans="44:56" x14ac:dyDescent="0.2">
      <c r="AR149" s="46" t="str">
        <f>'M16-1 Version 1'!A44</f>
        <v>M16-1</v>
      </c>
      <c r="AS149" s="40">
        <f>'M16-1 Version 1'!D44</f>
        <v>12</v>
      </c>
      <c r="AT149" s="69" t="str">
        <f>'M16-1 Version 1'!F44</f>
        <v>C</v>
      </c>
      <c r="AU149" s="120" t="str">
        <f>'M16-1 Version 1'!I44</f>
        <v>14:10</v>
      </c>
      <c r="AV149" s="121">
        <f>'M16-1 Version 1'!L44</f>
        <v>2</v>
      </c>
      <c r="AW149" s="121" t="str">
        <f>'M16-1 Version 1'!N44</f>
        <v>BSV2</v>
      </c>
      <c r="AX149" s="121" t="str">
        <f>'M16-1 Version 1'!R44</f>
        <v>R2-4</v>
      </c>
      <c r="AY149" s="121" t="str">
        <f>'M16-1 Version 1'!AB44</f>
        <v>NN</v>
      </c>
      <c r="AZ149" s="121" t="str">
        <f>'M16-1 Version 1'!AF44</f>
        <v>NN</v>
      </c>
      <c r="BA149" s="121" t="str">
        <f>'M16-1 Version 1'!AK44</f>
        <v>SCAL</v>
      </c>
      <c r="BB149" s="46" t="str">
        <f t="shared" si="7"/>
        <v>M16-1</v>
      </c>
      <c r="BC149" s="43">
        <v>45823</v>
      </c>
      <c r="BD149" s="40" t="str">
        <f t="shared" si="8"/>
        <v xml:space="preserve">EXER / Feld </v>
      </c>
    </row>
    <row r="150" spans="44:56" x14ac:dyDescent="0.2">
      <c r="AR150" s="46" t="str">
        <f>'M16-1 Version 1'!A75</f>
        <v>M16-1</v>
      </c>
      <c r="AS150" s="40">
        <f>'M16-1 Version 1'!D75</f>
        <v>13</v>
      </c>
      <c r="AT150" s="69" t="str">
        <f>'M16-1 Version 1'!F75</f>
        <v>D</v>
      </c>
      <c r="AU150" s="120" t="str">
        <f>'M16-1 Version 1'!I75</f>
        <v>15:00</v>
      </c>
      <c r="AV150" s="121">
        <f>'M16-1 Version 1'!L75</f>
        <v>1</v>
      </c>
      <c r="AW150" s="121" t="str">
        <f>'M16-1 Version 1'!N75</f>
        <v>A3</v>
      </c>
      <c r="AX150" s="121" t="str">
        <f>'M16-1 Version 1'!R75</f>
        <v>B3</v>
      </c>
      <c r="AY150" s="121" t="str">
        <f>'M16-1 Version 1'!AB75</f>
        <v>NN</v>
      </c>
      <c r="AZ150" s="121" t="str">
        <f>'M16-1 Version 1'!AF75</f>
        <v>NN</v>
      </c>
      <c r="BA150" s="121" t="str">
        <f>'M16-1 Version 1'!AK75</f>
        <v>C2</v>
      </c>
      <c r="BB150" s="46" t="str">
        <f t="shared" si="7"/>
        <v>M16-1</v>
      </c>
      <c r="BC150" s="43">
        <v>45823</v>
      </c>
      <c r="BD150" s="40" t="str">
        <f t="shared" si="8"/>
        <v xml:space="preserve">EXER / Feld </v>
      </c>
    </row>
    <row r="151" spans="44:56" x14ac:dyDescent="0.2">
      <c r="AR151" s="46" t="str">
        <f>'M16-1 Version 1'!A76</f>
        <v>M16-1</v>
      </c>
      <c r="AS151" s="40">
        <f>'M16-1 Version 1'!D76</f>
        <v>14</v>
      </c>
      <c r="AT151" s="69" t="str">
        <f>'M16-1 Version 1'!F76</f>
        <v>D</v>
      </c>
      <c r="AU151" s="120" t="str">
        <f>'M16-1 Version 1'!I76</f>
        <v>15:00</v>
      </c>
      <c r="AV151" s="121">
        <f>'M16-1 Version 1'!L76</f>
        <v>2</v>
      </c>
      <c r="AW151" s="121" t="str">
        <f>'M16-1 Version 1'!N76</f>
        <v>A2</v>
      </c>
      <c r="AX151" s="121" t="str">
        <f>'M16-1 Version 1'!R76</f>
        <v>B2</v>
      </c>
      <c r="AY151" s="121" t="str">
        <f>'M16-1 Version 1'!AB76</f>
        <v>NN</v>
      </c>
      <c r="AZ151" s="121" t="str">
        <f>'M16-1 Version 1'!AF76</f>
        <v>NN</v>
      </c>
      <c r="BA151" s="121" t="str">
        <f>'M16-1 Version 1'!AK76</f>
        <v>C3</v>
      </c>
      <c r="BB151" s="46" t="str">
        <f t="shared" si="7"/>
        <v>M16-1</v>
      </c>
      <c r="BC151" s="43">
        <v>45823</v>
      </c>
      <c r="BD151" s="40" t="str">
        <f t="shared" si="8"/>
        <v xml:space="preserve">EXER / Feld </v>
      </c>
    </row>
    <row r="152" spans="44:56" x14ac:dyDescent="0.2">
      <c r="AR152" s="46" t="str">
        <f>'M16-1 Version 1'!A77</f>
        <v>M16-1</v>
      </c>
      <c r="AS152" s="40">
        <f>'M16-1 Version 1'!D77</f>
        <v>15</v>
      </c>
      <c r="AT152" s="69" t="str">
        <f>'M16-1 Version 1'!F77</f>
        <v>D</v>
      </c>
      <c r="AU152" s="120" t="str">
        <f>'M16-1 Version 1'!I77</f>
        <v>15:50</v>
      </c>
      <c r="AV152" s="121">
        <f>'M16-1 Version 1'!L77</f>
        <v>1</v>
      </c>
      <c r="AW152" s="121" t="str">
        <f>'M16-1 Version 1'!N77</f>
        <v>C2</v>
      </c>
      <c r="AX152" s="121" t="str">
        <f>'M16-1 Version 1'!R77</f>
        <v>A3</v>
      </c>
      <c r="AY152" s="121" t="str">
        <f>'M16-1 Version 1'!AB77</f>
        <v>NN</v>
      </c>
      <c r="AZ152" s="121" t="str">
        <f>'M16-1 Version 1'!AF77</f>
        <v>NN</v>
      </c>
      <c r="BA152" s="121" t="str">
        <f>'M16-1 Version 1'!AK77</f>
        <v>B3</v>
      </c>
      <c r="BB152" s="46" t="str">
        <f t="shared" si="7"/>
        <v>M16-1</v>
      </c>
      <c r="BC152" s="43">
        <v>45823</v>
      </c>
      <c r="BD152" s="40" t="str">
        <f t="shared" si="8"/>
        <v xml:space="preserve">EXER / Feld </v>
      </c>
    </row>
    <row r="153" spans="44:56" x14ac:dyDescent="0.2">
      <c r="AR153" s="46" t="str">
        <f>'M16-1 Version 1'!A78</f>
        <v>M16-1</v>
      </c>
      <c r="AS153" s="40">
        <f>'M16-1 Version 1'!D78</f>
        <v>16</v>
      </c>
      <c r="AT153" s="69" t="str">
        <f>'M16-1 Version 1'!F78</f>
        <v>D</v>
      </c>
      <c r="AU153" s="120" t="str">
        <f>'M16-1 Version 1'!I78</f>
        <v>15:50</v>
      </c>
      <c r="AV153" s="121">
        <f>'M16-1 Version 1'!L78</f>
        <v>2</v>
      </c>
      <c r="AW153" s="121" t="str">
        <f>'M16-1 Version 1'!N78</f>
        <v>C3</v>
      </c>
      <c r="AX153" s="121" t="str">
        <f>'M16-1 Version 1'!R78</f>
        <v>A2</v>
      </c>
      <c r="AY153" s="121" t="str">
        <f>'M16-1 Version 1'!AB78</f>
        <v>NN</v>
      </c>
      <c r="AZ153" s="121" t="str">
        <f>'M16-1 Version 1'!AF78</f>
        <v>NN</v>
      </c>
      <c r="BA153" s="121" t="str">
        <f>'M16-1 Version 1'!AK78</f>
        <v>B2</v>
      </c>
      <c r="BB153" s="46" t="str">
        <f t="shared" si="7"/>
        <v>M16-1</v>
      </c>
      <c r="BC153" s="43">
        <v>45823</v>
      </c>
      <c r="BD153" s="40" t="str">
        <f t="shared" si="8"/>
        <v xml:space="preserve">EXER / Feld </v>
      </c>
    </row>
    <row r="154" spans="44:56" x14ac:dyDescent="0.2">
      <c r="AR154" s="46" t="str">
        <f>'M16-1 Version 1'!A82</f>
        <v>M16-1</v>
      </c>
      <c r="AS154" s="40">
        <f>'M16-1 Version 1'!D82</f>
        <v>17</v>
      </c>
      <c r="AT154" s="69" t="str">
        <f>'M16-1 Version 1'!F82</f>
        <v>D</v>
      </c>
      <c r="AU154" s="120" t="str">
        <f>'M16-1 Version 1'!I82</f>
        <v>16:40</v>
      </c>
      <c r="AV154" s="121">
        <f>'M16-1 Version 1'!L82</f>
        <v>2</v>
      </c>
      <c r="AW154" s="121" t="str">
        <f>'M16-1 Version 1'!N82</f>
        <v>B2</v>
      </c>
      <c r="AX154" s="121" t="str">
        <f>'M16-1 Version 1'!R82</f>
        <v>C2</v>
      </c>
      <c r="AY154" s="121" t="str">
        <f>'M16-1 Version 1'!AB82</f>
        <v>NN</v>
      </c>
      <c r="AZ154" s="121" t="str">
        <f>'M16-1 Version 1'!AF82</f>
        <v>NN</v>
      </c>
      <c r="BA154" s="121" t="str">
        <f>'M16-1 Version 1'!AK82</f>
        <v>A3</v>
      </c>
      <c r="BB154" s="46" t="str">
        <f t="shared" si="7"/>
        <v>M16-1</v>
      </c>
      <c r="BC154" s="43">
        <v>45823</v>
      </c>
      <c r="BD154" s="40" t="str">
        <f t="shared" si="8"/>
        <v xml:space="preserve">EXER / Feld </v>
      </c>
    </row>
    <row r="155" spans="44:56" x14ac:dyDescent="0.2">
      <c r="AR155" s="46" t="str">
        <f>'M16-1 Version 1'!A83</f>
        <v>M16-1</v>
      </c>
      <c r="AS155" s="40">
        <f>'M16-1 Version 1'!D83</f>
        <v>18</v>
      </c>
      <c r="AT155" s="69" t="str">
        <f>'M16-1 Version 1'!F83</f>
        <v>D</v>
      </c>
      <c r="AU155" s="120" t="str">
        <f>'M16-1 Version 1'!I83</f>
        <v>16:40</v>
      </c>
      <c r="AV155" s="121">
        <f>'M16-1 Version 1'!L83</f>
        <v>2</v>
      </c>
      <c r="AW155" s="121" t="str">
        <f>'M16-1 Version 1'!N83</f>
        <v>B3</v>
      </c>
      <c r="AX155" s="121" t="str">
        <f>'M16-1 Version 1'!R83</f>
        <v>C3</v>
      </c>
      <c r="AY155" s="121" t="str">
        <f>'M16-1 Version 1'!AB83</f>
        <v>NN</v>
      </c>
      <c r="AZ155" s="121" t="str">
        <f>'M16-1 Version 1'!AF83</f>
        <v>NN</v>
      </c>
      <c r="BA155" s="121" t="str">
        <f>'M16-1 Version 1'!AK83</f>
        <v>A2</v>
      </c>
      <c r="BB155" s="46" t="str">
        <f t="shared" si="7"/>
        <v>M16-1</v>
      </c>
      <c r="BC155" s="43">
        <v>45823</v>
      </c>
      <c r="BD155" s="40" t="str">
        <f t="shared" si="8"/>
        <v xml:space="preserve">EXER / Feld </v>
      </c>
    </row>
    <row r="156" spans="44:56" x14ac:dyDescent="0.2">
      <c r="AR156" s="46" t="str">
        <f>'M16-1 Version 1'!A84</f>
        <v>M16-1</v>
      </c>
      <c r="AS156" s="40">
        <f>'M16-1 Version 1'!D84</f>
        <v>19</v>
      </c>
      <c r="AT156" s="69" t="str">
        <f>'M16-1 Version 1'!F84</f>
        <v>D</v>
      </c>
      <c r="AU156" s="120" t="str">
        <f>'M16-1 Version 1'!I84</f>
        <v>17:30</v>
      </c>
      <c r="AV156" s="121">
        <f>'M16-1 Version 1'!L84</f>
        <v>1</v>
      </c>
      <c r="AW156" s="121" t="str">
        <f>'M16-1 Version 1'!N84</f>
        <v>A3</v>
      </c>
      <c r="AX156" s="121" t="str">
        <f>'M16-1 Version 1'!R84</f>
        <v>B2</v>
      </c>
      <c r="AY156" s="121" t="str">
        <f>'M16-1 Version 1'!AB84</f>
        <v>NN</v>
      </c>
      <c r="AZ156" s="121" t="str">
        <f>'M16-1 Version 1'!AF84</f>
        <v>NN</v>
      </c>
      <c r="BA156" s="121" t="str">
        <f>'M16-1 Version 1'!AK84</f>
        <v>C3</v>
      </c>
      <c r="BB156" s="46" t="str">
        <f t="shared" si="7"/>
        <v>M16-1</v>
      </c>
      <c r="BC156" s="43">
        <v>45823</v>
      </c>
      <c r="BD156" s="40" t="str">
        <f t="shared" si="8"/>
        <v xml:space="preserve">EXER / Feld </v>
      </c>
    </row>
    <row r="157" spans="44:56" x14ac:dyDescent="0.2">
      <c r="AR157" s="46" t="str">
        <f>'M16-1 Version 1'!A85</f>
        <v>M16-1</v>
      </c>
      <c r="AS157" s="40">
        <f>'M16-1 Version 1'!D85</f>
        <v>20</v>
      </c>
      <c r="AT157" s="69" t="str">
        <f>'M16-1 Version 1'!F85</f>
        <v>D</v>
      </c>
      <c r="AU157" s="120" t="str">
        <f>'M16-1 Version 1'!I85</f>
        <v>17:30</v>
      </c>
      <c r="AV157" s="121">
        <f>'M16-1 Version 1'!L85</f>
        <v>2</v>
      </c>
      <c r="AW157" s="121" t="str">
        <f>'M16-1 Version 1'!N85</f>
        <v>A2</v>
      </c>
      <c r="AX157" s="121" t="str">
        <f>'M16-1 Version 1'!R85</f>
        <v>B3</v>
      </c>
      <c r="AY157" s="121" t="str">
        <f>'M16-1 Version 1'!AB85</f>
        <v>NN</v>
      </c>
      <c r="AZ157" s="121" t="str">
        <f>'M16-1 Version 1'!AF85</f>
        <v>NN</v>
      </c>
      <c r="BA157" s="121" t="str">
        <f>'M16-1 Version 1'!AK85</f>
        <v>C2</v>
      </c>
      <c r="BB157" s="46" t="str">
        <f t="shared" si="7"/>
        <v>M16-1</v>
      </c>
      <c r="BC157" s="43">
        <v>45823</v>
      </c>
      <c r="BD157" s="40" t="str">
        <f t="shared" si="8"/>
        <v xml:space="preserve">EXER / Feld </v>
      </c>
    </row>
    <row r="158" spans="44:56" x14ac:dyDescent="0.2">
      <c r="AR158" s="46" t="str">
        <f>'M16-1 Version 1'!A89</f>
        <v>M16-1</v>
      </c>
      <c r="AS158" s="40">
        <f>'M16-1 Version 1'!D89</f>
        <v>21</v>
      </c>
      <c r="AT158" s="69" t="str">
        <f>'M16-1 Version 1'!F89</f>
        <v>D</v>
      </c>
      <c r="AU158" s="120" t="str">
        <f>'M16-1 Version 1'!I89</f>
        <v>18:20</v>
      </c>
      <c r="AV158" s="121">
        <f>'M16-1 Version 1'!L89</f>
        <v>1</v>
      </c>
      <c r="AW158" s="121" t="str">
        <f>'M16-1 Version 1'!N89</f>
        <v>C3</v>
      </c>
      <c r="AX158" s="121" t="str">
        <f>'M16-1 Version 1'!R89</f>
        <v>A3</v>
      </c>
      <c r="AY158" s="121" t="str">
        <f>'M16-1 Version 1'!AB89</f>
        <v>NN</v>
      </c>
      <c r="AZ158" s="121" t="str">
        <f>'M16-1 Version 1'!AF89</f>
        <v>NN</v>
      </c>
      <c r="BA158" s="121" t="str">
        <f>'M16-1 Version 1'!AK89</f>
        <v>B2</v>
      </c>
      <c r="BB158" s="46" t="str">
        <f t="shared" si="7"/>
        <v>M16-1</v>
      </c>
      <c r="BC158" s="43">
        <v>45823</v>
      </c>
      <c r="BD158" s="40" t="str">
        <f t="shared" si="8"/>
        <v xml:space="preserve">EXER / Feld </v>
      </c>
    </row>
    <row r="159" spans="44:56" x14ac:dyDescent="0.2">
      <c r="AR159" s="46" t="str">
        <f>'M16-1 Version 1'!A90</f>
        <v>M16-1</v>
      </c>
      <c r="AS159" s="40">
        <f>'M16-1 Version 1'!D90</f>
        <v>22</v>
      </c>
      <c r="AT159" s="69" t="str">
        <f>'M16-1 Version 1'!F90</f>
        <v>D</v>
      </c>
      <c r="AU159" s="120" t="str">
        <f>'M16-1 Version 1'!I90</f>
        <v>18:20</v>
      </c>
      <c r="AV159" s="121">
        <f>'M16-1 Version 1'!L90</f>
        <v>1</v>
      </c>
      <c r="AW159" s="121" t="str">
        <f>'M16-1 Version 1'!N90</f>
        <v>C2</v>
      </c>
      <c r="AX159" s="121" t="str">
        <f>'M16-1 Version 1'!R90</f>
        <v>A2</v>
      </c>
      <c r="AY159" s="121" t="str">
        <f>'M16-1 Version 1'!AB90</f>
        <v>NN</v>
      </c>
      <c r="AZ159" s="121" t="str">
        <f>'M16-1 Version 1'!AF90</f>
        <v>NN</v>
      </c>
      <c r="BA159" s="121" t="str">
        <f>'M16-1 Version 1'!AK90</f>
        <v>B3</v>
      </c>
      <c r="BB159" s="46" t="str">
        <f t="shared" si="7"/>
        <v>M16-1</v>
      </c>
      <c r="BC159" s="43">
        <v>45823</v>
      </c>
      <c r="BD159" s="40" t="str">
        <f t="shared" si="8"/>
        <v xml:space="preserve">EXER / Feld </v>
      </c>
    </row>
    <row r="160" spans="44:56" x14ac:dyDescent="0.2">
      <c r="AR160" s="46" t="str">
        <f>'M16-1 Version 1'!A91</f>
        <v>M16-1</v>
      </c>
      <c r="AS160" s="40">
        <f>'M16-1 Version 1'!D91</f>
        <v>23</v>
      </c>
      <c r="AT160" s="69" t="str">
        <f>'M16-1 Version 1'!F91</f>
        <v>D</v>
      </c>
      <c r="AU160" s="120" t="str">
        <f>'M16-1 Version 1'!I91</f>
        <v>19:10</v>
      </c>
      <c r="AV160" s="121">
        <f>'M16-1 Version 1'!L91</f>
        <v>1</v>
      </c>
      <c r="AW160" s="121" t="str">
        <f>'M16-1 Version 1'!N91</f>
        <v>B2</v>
      </c>
      <c r="AX160" s="121" t="str">
        <f>'M16-1 Version 1'!R91</f>
        <v>C3</v>
      </c>
      <c r="AY160" s="121" t="str">
        <f>'M16-1 Version 1'!AB91</f>
        <v>NN</v>
      </c>
      <c r="AZ160" s="121" t="str">
        <f>'M16-1 Version 1'!AF91</f>
        <v>NN</v>
      </c>
      <c r="BA160" s="121" t="str">
        <f>'M16-1 Version 1'!AK91</f>
        <v>A3</v>
      </c>
      <c r="BB160" s="46" t="str">
        <f t="shared" si="7"/>
        <v>M16-1</v>
      </c>
      <c r="BC160" s="43">
        <v>45823</v>
      </c>
      <c r="BD160" s="40" t="str">
        <f t="shared" si="8"/>
        <v xml:space="preserve">EXER / Feld </v>
      </c>
    </row>
    <row r="161" spans="44:56" x14ac:dyDescent="0.2">
      <c r="AR161" s="46" t="str">
        <f>'M16-1 Version 1'!A92</f>
        <v>M16-1</v>
      </c>
      <c r="AS161" s="40">
        <f>'M16-1 Version 1'!D92</f>
        <v>24</v>
      </c>
      <c r="AT161" s="69" t="str">
        <f>'M16-1 Version 1'!F92</f>
        <v>D</v>
      </c>
      <c r="AU161" s="120" t="str">
        <f>'M16-1 Version 1'!I92</f>
        <v>19:10</v>
      </c>
      <c r="AV161" s="121">
        <f>'M16-1 Version 1'!L92</f>
        <v>2</v>
      </c>
      <c r="AW161" s="121" t="str">
        <f>'M16-1 Version 1'!N92</f>
        <v>B3</v>
      </c>
      <c r="AX161" s="121" t="str">
        <f>'M16-1 Version 1'!R92</f>
        <v>C2</v>
      </c>
      <c r="AY161" s="121" t="str">
        <f>'M16-1 Version 1'!AB92</f>
        <v>NN</v>
      </c>
      <c r="AZ161" s="121" t="str">
        <f>'M16-1 Version 1'!AF92</f>
        <v>NN</v>
      </c>
      <c r="BA161" s="121" t="str">
        <f>'M16-1 Version 1'!AK92</f>
        <v>A2</v>
      </c>
      <c r="BB161" s="46" t="str">
        <f t="shared" si="7"/>
        <v>M16-1</v>
      </c>
      <c r="BC161" s="43">
        <v>45823</v>
      </c>
      <c r="BD161" s="40" t="str">
        <f t="shared" si="8"/>
        <v xml:space="preserve">EXER / Feld </v>
      </c>
    </row>
  </sheetData>
  <sheetProtection sheet="1" selectLockedCells="1"/>
  <autoFilter ref="AR103:BD161" xr:uid="{766F5E50-5062-47F3-8364-3C3EC7BA7CF3}"/>
  <mergeCells count="223"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</mergeCells>
  <dataValidations count="1">
    <dataValidation type="list" allowBlank="1" showInputMessage="1" showErrorMessage="1" sqref="H1:P1" xr:uid="{52E1D85D-AD9A-4CD9-A7B2-985C87986F03}">
      <formula1>$AS$104:$AS$161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1C3343-9D13-408D-8494-43F2DCEE61DF}"/>
</file>

<file path=customXml/itemProps2.xml><?xml version="1.0" encoding="utf-8"?>
<ds:datastoreItem xmlns:ds="http://schemas.openxmlformats.org/officeDocument/2006/customXml" ds:itemID="{263956A0-31EC-4657-94A0-4B375711DC32}"/>
</file>

<file path=customXml/itemProps3.xml><?xml version="1.0" encoding="utf-8"?>
<ds:datastoreItem xmlns:ds="http://schemas.openxmlformats.org/officeDocument/2006/customXml" ds:itemID="{59F6A6AD-7CF6-453E-B4AC-468F0116C4F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M16-2 Version 1</vt:lpstr>
      <vt:lpstr>M16-1 Version 1</vt:lpstr>
      <vt:lpstr>SBB zum Ausdrucken</vt:lpstr>
      <vt:lpstr>'M16-1 Version 1'!Druckbereich</vt:lpstr>
      <vt:lpstr>'M16-2 Version 1'!Druckbereich</vt:lpstr>
      <vt:lpstr>'SBB zum Ausdrucken'!Druckbereich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2025-05-27T15:12:22Z</cp:lastPrinted>
  <dcterms:created xsi:type="dcterms:W3CDTF">2025-05-27T14:26:28Z</dcterms:created>
  <dcterms:modified xsi:type="dcterms:W3CDTF">2025-05-28T07:18:33Z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2025-05-27T14:26:29Z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e0ec48f6-5d71-4a77-9626-560e2dccdfb5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