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s\OneDrive - Hamburger Basketball Verband (1)\Dokumente\Saisons\!Saison 25-26\Jugend\JQT 2026\Spielpläne\"/>
    </mc:Choice>
  </mc:AlternateContent>
  <xr:revisionPtr revIDLastSave="9" documentId="13_ncr:1_{C88A62CA-5468-4C42-9C87-4CF3A902AD6F}" xr6:coauthVersionLast="36" xr6:coauthVersionMax="47" xr10:uidLastSave="{384CE408-7AC8-4003-81F4-F690DA811C4D}"/>
  <bookViews>
    <workbookView xWindow="-28920" yWindow="-120" windowWidth="29040" windowHeight="15840" activeTab="1" xr2:uid="{D6910CAC-40FF-4F1E-8CE8-1B3A1AA6BEC7}"/>
  </bookViews>
  <sheets>
    <sheet name="M18-2 2026 Version 1" sheetId="5" r:id="rId1"/>
    <sheet name="M18-1 2026 Version 1" sheetId="8" r:id="rId2"/>
    <sheet name="Tabelle2" sheetId="7" state="hidden" r:id="rId3"/>
    <sheet name="M18-2 2026" sheetId="4" state="hidden" r:id="rId4"/>
    <sheet name="SBB zum Ausdrucken" sheetId="3" r:id="rId5"/>
  </sheets>
  <externalReferences>
    <externalReference r:id="rId6"/>
    <externalReference r:id="rId7"/>
  </externalReferences>
  <definedNames>
    <definedName name="_xlnm._FilterDatabase" localSheetId="4" hidden="1">'SBB zum Ausdrucken'!$AR$103:$BD$165</definedName>
    <definedName name="_MEN2">[1]Men!#REF!</definedName>
    <definedName name="_xlnm.Print_Area" localSheetId="1">'M18-1 2026 Version 1'!$A$2:$AN$97</definedName>
    <definedName name="_xlnm.Print_Area" localSheetId="0">'M18-2 2026 Version 1'!$A$2:$AN$166</definedName>
    <definedName name="_xlnm.Print_Area" localSheetId="4">'SBB zum Ausdrucken'!$B$2:$AM$74</definedName>
    <definedName name="SP">[2]Ansetzung!$Q$1:$AE$999</definedName>
    <definedName name="Spiel" localSheetId="4">'SBB zum Ausdrucken'!$F$7</definedName>
    <definedName name="Spiel1" localSheetId="4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65" i="3" l="1"/>
  <c r="AS165" i="3"/>
  <c r="AT165" i="3"/>
  <c r="AU165" i="3"/>
  <c r="AV165" i="3"/>
  <c r="BD165" i="3" s="1"/>
  <c r="AW165" i="3"/>
  <c r="AY165" i="3"/>
  <c r="AZ165" i="3"/>
  <c r="BA165" i="3"/>
  <c r="BB165" i="3"/>
  <c r="AR148" i="3"/>
  <c r="AS148" i="3"/>
  <c r="AT148" i="3"/>
  <c r="AU148" i="3"/>
  <c r="AV148" i="3"/>
  <c r="BD148" i="3" s="1"/>
  <c r="AW148" i="3"/>
  <c r="AX148" i="3"/>
  <c r="AY148" i="3"/>
  <c r="AZ148" i="3"/>
  <c r="BA148" i="3"/>
  <c r="BB148" i="3"/>
  <c r="AR149" i="3"/>
  <c r="AS149" i="3"/>
  <c r="AT149" i="3"/>
  <c r="AU149" i="3"/>
  <c r="AV149" i="3"/>
  <c r="BD149" i="3" s="1"/>
  <c r="AW149" i="3"/>
  <c r="AY149" i="3"/>
  <c r="AZ149" i="3"/>
  <c r="BA149" i="3"/>
  <c r="BB149" i="3"/>
  <c r="AR150" i="3"/>
  <c r="AS150" i="3"/>
  <c r="AT150" i="3"/>
  <c r="AU150" i="3"/>
  <c r="AV150" i="3"/>
  <c r="BD150" i="3" s="1"/>
  <c r="AW150" i="3"/>
  <c r="AX150" i="3"/>
  <c r="AY150" i="3"/>
  <c r="AZ150" i="3"/>
  <c r="BA150" i="3"/>
  <c r="BB150" i="3"/>
  <c r="AR151" i="3"/>
  <c r="AS151" i="3"/>
  <c r="AT151" i="3"/>
  <c r="AU151" i="3"/>
  <c r="AV151" i="3"/>
  <c r="BD151" i="3" s="1"/>
  <c r="AW151" i="3"/>
  <c r="AX151" i="3"/>
  <c r="AY151" i="3"/>
  <c r="BA151" i="3"/>
  <c r="BB151" i="3"/>
  <c r="AR152" i="3"/>
  <c r="AS152" i="3"/>
  <c r="AT152" i="3"/>
  <c r="AU152" i="3"/>
  <c r="AV152" i="3"/>
  <c r="BD152" i="3" s="1"/>
  <c r="AW152" i="3"/>
  <c r="AX152" i="3"/>
  <c r="AZ152" i="3"/>
  <c r="BA152" i="3"/>
  <c r="BB152" i="3"/>
  <c r="AR153" i="3"/>
  <c r="AS153" i="3"/>
  <c r="AT153" i="3"/>
  <c r="AU153" i="3"/>
  <c r="AV153" i="3"/>
  <c r="BD153" i="3" s="1"/>
  <c r="AW153" i="3"/>
  <c r="AX153" i="3"/>
  <c r="AY153" i="3"/>
  <c r="AZ153" i="3"/>
  <c r="BA153" i="3"/>
  <c r="BB153" i="3"/>
  <c r="AR154" i="3"/>
  <c r="AS154" i="3"/>
  <c r="AT154" i="3"/>
  <c r="AU154" i="3"/>
  <c r="AV154" i="3"/>
  <c r="BD154" i="3" s="1"/>
  <c r="AW154" i="3"/>
  <c r="AX154" i="3"/>
  <c r="AY154" i="3"/>
  <c r="BA154" i="3"/>
  <c r="BB154" i="3"/>
  <c r="AR155" i="3"/>
  <c r="AS155" i="3"/>
  <c r="AT155" i="3"/>
  <c r="AU155" i="3"/>
  <c r="AV155" i="3"/>
  <c r="BD155" i="3" s="1"/>
  <c r="AW155" i="3"/>
  <c r="AX155" i="3"/>
  <c r="AY155" i="3"/>
  <c r="AZ155" i="3"/>
  <c r="BA155" i="3"/>
  <c r="BB155" i="3"/>
  <c r="AR156" i="3"/>
  <c r="AS156" i="3"/>
  <c r="AT156" i="3"/>
  <c r="AU156" i="3"/>
  <c r="AV156" i="3"/>
  <c r="BD156" i="3" s="1"/>
  <c r="AW156" i="3"/>
  <c r="AX156" i="3"/>
  <c r="AY156" i="3"/>
  <c r="AZ156" i="3"/>
  <c r="BA156" i="3"/>
  <c r="BB156" i="3"/>
  <c r="AR157" i="3"/>
  <c r="AS157" i="3"/>
  <c r="AT157" i="3"/>
  <c r="AU157" i="3"/>
  <c r="AV157" i="3"/>
  <c r="BD157" i="3" s="1"/>
  <c r="AX157" i="3"/>
  <c r="AY157" i="3"/>
  <c r="AZ157" i="3"/>
  <c r="BA157" i="3"/>
  <c r="BB157" i="3"/>
  <c r="AR158" i="3"/>
  <c r="AS158" i="3"/>
  <c r="AT158" i="3"/>
  <c r="AU158" i="3"/>
  <c r="AV158" i="3"/>
  <c r="BD158" i="3" s="1"/>
  <c r="AW158" i="3"/>
  <c r="AX158" i="3"/>
  <c r="AY158" i="3"/>
  <c r="AZ158" i="3"/>
  <c r="BA158" i="3"/>
  <c r="BB158" i="3"/>
  <c r="AR159" i="3"/>
  <c r="AS159" i="3"/>
  <c r="AT159" i="3"/>
  <c r="AU159" i="3"/>
  <c r="AV159" i="3"/>
  <c r="BD159" i="3" s="1"/>
  <c r="AW159" i="3"/>
  <c r="AX159" i="3"/>
  <c r="AY159" i="3"/>
  <c r="AZ159" i="3"/>
  <c r="BA159" i="3"/>
  <c r="BB159" i="3"/>
  <c r="AR160" i="3"/>
  <c r="AS160" i="3"/>
  <c r="AT160" i="3"/>
  <c r="AU160" i="3"/>
  <c r="AV160" i="3"/>
  <c r="BD160" i="3" s="1"/>
  <c r="AX160" i="3"/>
  <c r="AY160" i="3"/>
  <c r="AZ160" i="3"/>
  <c r="BA160" i="3"/>
  <c r="BB160" i="3"/>
  <c r="AR161" i="3"/>
  <c r="AS161" i="3"/>
  <c r="AT161" i="3"/>
  <c r="AU161" i="3"/>
  <c r="AV161" i="3"/>
  <c r="BD161" i="3" s="1"/>
  <c r="AX161" i="3"/>
  <c r="AY161" i="3"/>
  <c r="AZ161" i="3"/>
  <c r="BA161" i="3"/>
  <c r="BB161" i="3"/>
  <c r="AR162" i="3"/>
  <c r="AS162" i="3"/>
  <c r="AT162" i="3"/>
  <c r="AU162" i="3"/>
  <c r="AV162" i="3"/>
  <c r="BD162" i="3" s="1"/>
  <c r="AW162" i="3"/>
  <c r="AX162" i="3"/>
  <c r="AY162" i="3"/>
  <c r="AZ162" i="3"/>
  <c r="BB162" i="3"/>
  <c r="AR163" i="3"/>
  <c r="AS163" i="3"/>
  <c r="AT163" i="3"/>
  <c r="AU163" i="3"/>
  <c r="AV163" i="3"/>
  <c r="BD163" i="3" s="1"/>
  <c r="AW163" i="3"/>
  <c r="AX163" i="3"/>
  <c r="AY163" i="3"/>
  <c r="AZ163" i="3"/>
  <c r="BB163" i="3"/>
  <c r="AR164" i="3"/>
  <c r="AS164" i="3"/>
  <c r="AT164" i="3"/>
  <c r="AU164" i="3"/>
  <c r="AV164" i="3"/>
  <c r="BD164" i="3" s="1"/>
  <c r="AW164" i="3"/>
  <c r="AY164" i="3"/>
  <c r="AZ164" i="3"/>
  <c r="BA164" i="3"/>
  <c r="BB164" i="3"/>
  <c r="AZ147" i="3"/>
  <c r="AX147" i="3"/>
  <c r="AW147" i="3"/>
  <c r="AV147" i="3"/>
  <c r="BD147" i="3" s="1"/>
  <c r="AU147" i="3"/>
  <c r="AT147" i="3"/>
  <c r="AS147" i="3"/>
  <c r="AR147" i="3"/>
  <c r="BB147" i="3"/>
  <c r="AR143" i="3"/>
  <c r="AS143" i="3"/>
  <c r="AT143" i="3"/>
  <c r="AU143" i="3"/>
  <c r="AV143" i="3"/>
  <c r="AW143" i="3"/>
  <c r="AX143" i="3"/>
  <c r="AY143" i="3"/>
  <c r="AZ143" i="3"/>
  <c r="BA143" i="3"/>
  <c r="BB143" i="3"/>
  <c r="BD143" i="3"/>
  <c r="AR144" i="3"/>
  <c r="AS144" i="3"/>
  <c r="AT144" i="3"/>
  <c r="AU144" i="3"/>
  <c r="AV144" i="3"/>
  <c r="AW144" i="3"/>
  <c r="AX144" i="3"/>
  <c r="AY144" i="3"/>
  <c r="AZ144" i="3"/>
  <c r="BA144" i="3"/>
  <c r="BB144" i="3"/>
  <c r="BD144" i="3"/>
  <c r="AR145" i="3"/>
  <c r="AS145" i="3"/>
  <c r="AT145" i="3"/>
  <c r="AU145" i="3"/>
  <c r="AV145" i="3"/>
  <c r="AW145" i="3"/>
  <c r="AX145" i="3"/>
  <c r="AY145" i="3"/>
  <c r="AZ145" i="3"/>
  <c r="BA145" i="3"/>
  <c r="BB145" i="3"/>
  <c r="BD145" i="3"/>
  <c r="AR146" i="3"/>
  <c r="AS146" i="3"/>
  <c r="AT146" i="3"/>
  <c r="AU146" i="3"/>
  <c r="AV146" i="3"/>
  <c r="AW146" i="3"/>
  <c r="AX146" i="3"/>
  <c r="AY146" i="3"/>
  <c r="AZ146" i="3"/>
  <c r="BA146" i="3"/>
  <c r="BB146" i="3"/>
  <c r="BD146" i="3"/>
  <c r="AR133" i="3"/>
  <c r="AS133" i="3"/>
  <c r="AT133" i="3"/>
  <c r="AU133" i="3"/>
  <c r="AV133" i="3"/>
  <c r="AW133" i="3"/>
  <c r="AX133" i="3"/>
  <c r="AY133" i="3"/>
  <c r="AZ133" i="3"/>
  <c r="BA133" i="3"/>
  <c r="BB133" i="3"/>
  <c r="BD133" i="3"/>
  <c r="AR134" i="3"/>
  <c r="AS134" i="3"/>
  <c r="AT134" i="3"/>
  <c r="AU134" i="3"/>
  <c r="AV134" i="3"/>
  <c r="AW134" i="3"/>
  <c r="AX134" i="3"/>
  <c r="AY134" i="3"/>
  <c r="AZ134" i="3"/>
  <c r="BA134" i="3"/>
  <c r="BB134" i="3"/>
  <c r="BD134" i="3"/>
  <c r="AR135" i="3"/>
  <c r="AS135" i="3"/>
  <c r="AT135" i="3"/>
  <c r="AU135" i="3"/>
  <c r="AV135" i="3"/>
  <c r="AW135" i="3"/>
  <c r="AX135" i="3"/>
  <c r="AY135" i="3"/>
  <c r="AZ135" i="3"/>
  <c r="BA135" i="3"/>
  <c r="BB135" i="3"/>
  <c r="BD135" i="3"/>
  <c r="AR136" i="3"/>
  <c r="AS136" i="3"/>
  <c r="AT136" i="3"/>
  <c r="AU136" i="3"/>
  <c r="AV136" i="3"/>
  <c r="AW136" i="3"/>
  <c r="AX136" i="3"/>
  <c r="AY136" i="3"/>
  <c r="AZ136" i="3"/>
  <c r="BA136" i="3"/>
  <c r="BB136" i="3"/>
  <c r="BD136" i="3"/>
  <c r="AR137" i="3"/>
  <c r="AS137" i="3"/>
  <c r="AT137" i="3"/>
  <c r="AU137" i="3"/>
  <c r="AV137" i="3"/>
  <c r="AW137" i="3"/>
  <c r="AX137" i="3"/>
  <c r="AY137" i="3"/>
  <c r="AZ137" i="3"/>
  <c r="BA137" i="3"/>
  <c r="BB137" i="3"/>
  <c r="BD137" i="3"/>
  <c r="AR138" i="3"/>
  <c r="AS138" i="3"/>
  <c r="AT138" i="3"/>
  <c r="AU138" i="3"/>
  <c r="AV138" i="3"/>
  <c r="AW138" i="3"/>
  <c r="AX138" i="3"/>
  <c r="AY138" i="3"/>
  <c r="AZ138" i="3"/>
  <c r="BA138" i="3"/>
  <c r="BB138" i="3"/>
  <c r="BD138" i="3"/>
  <c r="AR139" i="3"/>
  <c r="AS139" i="3"/>
  <c r="AT139" i="3"/>
  <c r="AU139" i="3"/>
  <c r="AV139" i="3"/>
  <c r="AW139" i="3"/>
  <c r="AX139" i="3"/>
  <c r="AY139" i="3"/>
  <c r="AZ139" i="3"/>
  <c r="BA139" i="3"/>
  <c r="BB139" i="3"/>
  <c r="BD139" i="3"/>
  <c r="AR140" i="3"/>
  <c r="AS140" i="3"/>
  <c r="AT140" i="3"/>
  <c r="AU140" i="3"/>
  <c r="AV140" i="3"/>
  <c r="AW140" i="3"/>
  <c r="AX140" i="3"/>
  <c r="AY140" i="3"/>
  <c r="AZ140" i="3"/>
  <c r="BA140" i="3"/>
  <c r="BB140" i="3"/>
  <c r="BD140" i="3"/>
  <c r="AR141" i="3"/>
  <c r="AS141" i="3"/>
  <c r="AT141" i="3"/>
  <c r="AU141" i="3"/>
  <c r="AV141" i="3"/>
  <c r="AW141" i="3"/>
  <c r="AX141" i="3"/>
  <c r="AY141" i="3"/>
  <c r="AZ141" i="3"/>
  <c r="BA141" i="3"/>
  <c r="BB141" i="3"/>
  <c r="BD141" i="3"/>
  <c r="AR142" i="3"/>
  <c r="AS142" i="3"/>
  <c r="AT142" i="3"/>
  <c r="AU142" i="3"/>
  <c r="AV142" i="3"/>
  <c r="AW142" i="3"/>
  <c r="AX142" i="3"/>
  <c r="AY142" i="3"/>
  <c r="AZ142" i="3"/>
  <c r="BA142" i="3"/>
  <c r="BB142" i="3"/>
  <c r="BD142" i="3"/>
  <c r="AR105" i="3"/>
  <c r="AS105" i="3"/>
  <c r="AT105" i="3"/>
  <c r="AU105" i="3"/>
  <c r="AV105" i="3"/>
  <c r="AW105" i="3"/>
  <c r="AX105" i="3"/>
  <c r="AY105" i="3"/>
  <c r="AZ105" i="3"/>
  <c r="BA105" i="3"/>
  <c r="BB105" i="3"/>
  <c r="BD105" i="3"/>
  <c r="AR106" i="3"/>
  <c r="AS106" i="3"/>
  <c r="AT106" i="3"/>
  <c r="AU106" i="3"/>
  <c r="AV106" i="3"/>
  <c r="AW106" i="3"/>
  <c r="AX106" i="3"/>
  <c r="AY106" i="3"/>
  <c r="AZ106" i="3"/>
  <c r="BA106" i="3"/>
  <c r="BB106" i="3"/>
  <c r="BD106" i="3"/>
  <c r="AR107" i="3"/>
  <c r="AS107" i="3"/>
  <c r="AT107" i="3"/>
  <c r="AU107" i="3"/>
  <c r="AV107" i="3"/>
  <c r="AW107" i="3"/>
  <c r="AX107" i="3"/>
  <c r="AY107" i="3"/>
  <c r="AZ107" i="3"/>
  <c r="BA107" i="3"/>
  <c r="BB107" i="3"/>
  <c r="BD107" i="3"/>
  <c r="AR108" i="3"/>
  <c r="AS108" i="3"/>
  <c r="AT108" i="3"/>
  <c r="AU108" i="3"/>
  <c r="AV108" i="3"/>
  <c r="AW108" i="3"/>
  <c r="AX108" i="3"/>
  <c r="AY108" i="3"/>
  <c r="AZ108" i="3"/>
  <c r="BA108" i="3"/>
  <c r="BB108" i="3"/>
  <c r="BD108" i="3"/>
  <c r="AR109" i="3"/>
  <c r="AS109" i="3"/>
  <c r="AT109" i="3"/>
  <c r="AU109" i="3"/>
  <c r="AV109" i="3"/>
  <c r="AW109" i="3"/>
  <c r="AX109" i="3"/>
  <c r="AY109" i="3"/>
  <c r="AZ109" i="3"/>
  <c r="BA109" i="3"/>
  <c r="BB109" i="3"/>
  <c r="BD109" i="3"/>
  <c r="AR110" i="3"/>
  <c r="AS110" i="3"/>
  <c r="AT110" i="3"/>
  <c r="AU110" i="3"/>
  <c r="AV110" i="3"/>
  <c r="AW110" i="3"/>
  <c r="AX110" i="3"/>
  <c r="AY110" i="3"/>
  <c r="AZ110" i="3"/>
  <c r="BA110" i="3"/>
  <c r="BB110" i="3"/>
  <c r="BD110" i="3"/>
  <c r="AR111" i="3"/>
  <c r="AS111" i="3"/>
  <c r="AT111" i="3"/>
  <c r="AU111" i="3"/>
  <c r="AV111" i="3"/>
  <c r="AW111" i="3"/>
  <c r="AX111" i="3"/>
  <c r="AY111" i="3"/>
  <c r="AZ111" i="3"/>
  <c r="BA111" i="3"/>
  <c r="BB111" i="3"/>
  <c r="BD111" i="3"/>
  <c r="AR112" i="3"/>
  <c r="AS112" i="3"/>
  <c r="AT112" i="3"/>
  <c r="AU112" i="3"/>
  <c r="AV112" i="3"/>
  <c r="AW112" i="3"/>
  <c r="AX112" i="3"/>
  <c r="AY112" i="3"/>
  <c r="AZ112" i="3"/>
  <c r="BA112" i="3"/>
  <c r="BB112" i="3"/>
  <c r="BD112" i="3"/>
  <c r="AR113" i="3"/>
  <c r="AS113" i="3"/>
  <c r="AT113" i="3"/>
  <c r="AU113" i="3"/>
  <c r="AV113" i="3"/>
  <c r="AW113" i="3"/>
  <c r="AX113" i="3"/>
  <c r="AY113" i="3"/>
  <c r="AZ113" i="3"/>
  <c r="BA113" i="3"/>
  <c r="BB113" i="3"/>
  <c r="BD113" i="3"/>
  <c r="AR114" i="3"/>
  <c r="AS114" i="3"/>
  <c r="AT114" i="3"/>
  <c r="AU114" i="3"/>
  <c r="AV114" i="3"/>
  <c r="AW114" i="3"/>
  <c r="AX114" i="3"/>
  <c r="AY114" i="3"/>
  <c r="AZ114" i="3"/>
  <c r="BA114" i="3"/>
  <c r="BB114" i="3"/>
  <c r="BD114" i="3"/>
  <c r="AR115" i="3"/>
  <c r="AS115" i="3"/>
  <c r="AT115" i="3"/>
  <c r="AU115" i="3"/>
  <c r="AV115" i="3"/>
  <c r="AW115" i="3"/>
  <c r="AX115" i="3"/>
  <c r="AY115" i="3"/>
  <c r="AZ115" i="3"/>
  <c r="BA115" i="3"/>
  <c r="BB115" i="3"/>
  <c r="BD115" i="3"/>
  <c r="AR116" i="3"/>
  <c r="AS116" i="3"/>
  <c r="AT116" i="3"/>
  <c r="AU116" i="3"/>
  <c r="AV116" i="3"/>
  <c r="AW116" i="3"/>
  <c r="AX116" i="3"/>
  <c r="AY116" i="3"/>
  <c r="AZ116" i="3"/>
  <c r="BA116" i="3"/>
  <c r="BB116" i="3"/>
  <c r="BD116" i="3"/>
  <c r="AR117" i="3"/>
  <c r="AS117" i="3"/>
  <c r="AT117" i="3"/>
  <c r="AU117" i="3"/>
  <c r="AV117" i="3"/>
  <c r="AW117" i="3"/>
  <c r="AX117" i="3"/>
  <c r="AY117" i="3"/>
  <c r="AZ117" i="3"/>
  <c r="BA117" i="3"/>
  <c r="BB117" i="3"/>
  <c r="BD117" i="3"/>
  <c r="AR118" i="3"/>
  <c r="AS118" i="3"/>
  <c r="AT118" i="3"/>
  <c r="AU118" i="3"/>
  <c r="AV118" i="3"/>
  <c r="AW118" i="3"/>
  <c r="AX118" i="3"/>
  <c r="AY118" i="3"/>
  <c r="AZ118" i="3"/>
  <c r="BA118" i="3"/>
  <c r="BB118" i="3"/>
  <c r="BD118" i="3"/>
  <c r="AR119" i="3"/>
  <c r="AS119" i="3"/>
  <c r="AT119" i="3"/>
  <c r="AU119" i="3"/>
  <c r="AV119" i="3"/>
  <c r="AW119" i="3"/>
  <c r="AX119" i="3"/>
  <c r="AY119" i="3"/>
  <c r="AZ119" i="3"/>
  <c r="BA119" i="3"/>
  <c r="BB119" i="3"/>
  <c r="BD119" i="3"/>
  <c r="AR120" i="3"/>
  <c r="AS120" i="3"/>
  <c r="AT120" i="3"/>
  <c r="AU120" i="3"/>
  <c r="AV120" i="3"/>
  <c r="AW120" i="3"/>
  <c r="AX120" i="3"/>
  <c r="AY120" i="3"/>
  <c r="AZ120" i="3"/>
  <c r="BA120" i="3"/>
  <c r="BB120" i="3"/>
  <c r="BD120" i="3"/>
  <c r="AR121" i="3"/>
  <c r="AS121" i="3"/>
  <c r="AT121" i="3"/>
  <c r="AU121" i="3"/>
  <c r="AV121" i="3"/>
  <c r="AW121" i="3"/>
  <c r="AX121" i="3"/>
  <c r="AY121" i="3"/>
  <c r="AZ121" i="3"/>
  <c r="BA121" i="3"/>
  <c r="BB121" i="3"/>
  <c r="BD121" i="3"/>
  <c r="AR122" i="3"/>
  <c r="AS122" i="3"/>
  <c r="AT122" i="3"/>
  <c r="AU122" i="3"/>
  <c r="AV122" i="3"/>
  <c r="AW122" i="3"/>
  <c r="AX122" i="3"/>
  <c r="AY122" i="3"/>
  <c r="AZ122" i="3"/>
  <c r="BA122" i="3"/>
  <c r="BB122" i="3"/>
  <c r="BD122" i="3"/>
  <c r="AR123" i="3"/>
  <c r="AS123" i="3"/>
  <c r="AT123" i="3"/>
  <c r="AU123" i="3"/>
  <c r="AV123" i="3"/>
  <c r="AW123" i="3"/>
  <c r="AX123" i="3"/>
  <c r="AY123" i="3"/>
  <c r="AZ123" i="3"/>
  <c r="BA123" i="3"/>
  <c r="BB123" i="3"/>
  <c r="BD123" i="3"/>
  <c r="AR124" i="3"/>
  <c r="AS124" i="3"/>
  <c r="AT124" i="3"/>
  <c r="AU124" i="3"/>
  <c r="AV124" i="3"/>
  <c r="AW124" i="3"/>
  <c r="AX124" i="3"/>
  <c r="AY124" i="3"/>
  <c r="AZ124" i="3"/>
  <c r="BA124" i="3"/>
  <c r="BB124" i="3"/>
  <c r="BD124" i="3"/>
  <c r="AR125" i="3"/>
  <c r="AS125" i="3"/>
  <c r="AT125" i="3"/>
  <c r="AU125" i="3"/>
  <c r="AV125" i="3"/>
  <c r="AW125" i="3"/>
  <c r="AX125" i="3"/>
  <c r="AY125" i="3"/>
  <c r="AZ125" i="3"/>
  <c r="BA125" i="3"/>
  <c r="BB125" i="3"/>
  <c r="BD125" i="3"/>
  <c r="AR126" i="3"/>
  <c r="AS126" i="3"/>
  <c r="AT126" i="3"/>
  <c r="AU126" i="3"/>
  <c r="AV126" i="3"/>
  <c r="AW126" i="3"/>
  <c r="AX126" i="3"/>
  <c r="AY126" i="3"/>
  <c r="AZ126" i="3"/>
  <c r="BA126" i="3"/>
  <c r="BB126" i="3"/>
  <c r="BD126" i="3"/>
  <c r="AR127" i="3"/>
  <c r="AS127" i="3"/>
  <c r="AT127" i="3"/>
  <c r="AU127" i="3"/>
  <c r="AV127" i="3"/>
  <c r="AW127" i="3"/>
  <c r="AX127" i="3"/>
  <c r="AY127" i="3"/>
  <c r="AZ127" i="3"/>
  <c r="BA127" i="3"/>
  <c r="BB127" i="3"/>
  <c r="BD127" i="3"/>
  <c r="AR128" i="3"/>
  <c r="AS128" i="3"/>
  <c r="AT128" i="3"/>
  <c r="AU128" i="3"/>
  <c r="AV128" i="3"/>
  <c r="AW128" i="3"/>
  <c r="AX128" i="3"/>
  <c r="AY128" i="3"/>
  <c r="AZ128" i="3"/>
  <c r="BA128" i="3"/>
  <c r="BB128" i="3"/>
  <c r="BD128" i="3"/>
  <c r="AR129" i="3"/>
  <c r="AS129" i="3"/>
  <c r="AT129" i="3"/>
  <c r="AU129" i="3"/>
  <c r="AV129" i="3"/>
  <c r="AW129" i="3"/>
  <c r="AX129" i="3"/>
  <c r="AY129" i="3"/>
  <c r="AZ129" i="3"/>
  <c r="BA129" i="3"/>
  <c r="BB129" i="3"/>
  <c r="BD129" i="3"/>
  <c r="AR130" i="3"/>
  <c r="AS130" i="3"/>
  <c r="AT130" i="3"/>
  <c r="AU130" i="3"/>
  <c r="AV130" i="3"/>
  <c r="AW130" i="3"/>
  <c r="AX130" i="3"/>
  <c r="AY130" i="3"/>
  <c r="AZ130" i="3"/>
  <c r="BA130" i="3"/>
  <c r="BB130" i="3"/>
  <c r="BD130" i="3"/>
  <c r="AR131" i="3"/>
  <c r="AS131" i="3"/>
  <c r="AT131" i="3"/>
  <c r="AU131" i="3"/>
  <c r="AV131" i="3"/>
  <c r="AW131" i="3"/>
  <c r="AX131" i="3"/>
  <c r="AY131" i="3"/>
  <c r="AZ131" i="3"/>
  <c r="BA131" i="3"/>
  <c r="BB131" i="3"/>
  <c r="BD131" i="3"/>
  <c r="AR132" i="3"/>
  <c r="AS132" i="3"/>
  <c r="AT132" i="3"/>
  <c r="AU132" i="3"/>
  <c r="AV132" i="3"/>
  <c r="AW132" i="3"/>
  <c r="AX132" i="3"/>
  <c r="AY132" i="3"/>
  <c r="AZ132" i="3"/>
  <c r="BA132" i="3"/>
  <c r="BB132" i="3"/>
  <c r="BD132" i="3"/>
  <c r="BA104" i="3"/>
  <c r="AZ104" i="3"/>
  <c r="AY104" i="3"/>
  <c r="AX104" i="3"/>
  <c r="AW104" i="3"/>
  <c r="AV104" i="3"/>
  <c r="BD104" i="3" s="1"/>
  <c r="AU104" i="3"/>
  <c r="AT104" i="3"/>
  <c r="AS104" i="3"/>
  <c r="AR104" i="3"/>
  <c r="BB104" i="3"/>
  <c r="AB42" i="8"/>
  <c r="AF39" i="8"/>
  <c r="AZ154" i="3" s="1"/>
  <c r="AB36" i="8"/>
  <c r="AF46" i="8"/>
  <c r="AF35" i="8"/>
  <c r="AB33" i="8"/>
  <c r="AB35" i="8"/>
  <c r="AY152" i="3" s="1"/>
  <c r="AF36" i="8"/>
  <c r="AF48" i="8"/>
  <c r="AF33" i="8"/>
  <c r="AB48" i="8"/>
  <c r="AF47" i="8"/>
  <c r="AB30" i="8"/>
  <c r="AF34" i="8"/>
  <c r="AZ151" i="3" s="1"/>
  <c r="AB34" i="8"/>
  <c r="AF50" i="8"/>
  <c r="AF30" i="8"/>
  <c r="AF49" i="8"/>
  <c r="AB50" i="8"/>
  <c r="AF28" i="8"/>
  <c r="AB28" i="8"/>
  <c r="AY147" i="3" s="1"/>
  <c r="AF29" i="8"/>
  <c r="AB51" i="8"/>
  <c r="AB29" i="8"/>
  <c r="AB52" i="8"/>
  <c r="AF52" i="8"/>
  <c r="A97" i="8" l="1"/>
  <c r="A95" i="8"/>
  <c r="AA93" i="8"/>
  <c r="X93" i="8"/>
  <c r="U93" i="8"/>
  <c r="Q93" i="8"/>
  <c r="M93" i="8"/>
  <c r="J93" i="8"/>
  <c r="G93" i="8"/>
  <c r="D93" i="8"/>
  <c r="A93" i="8"/>
  <c r="M89" i="8"/>
  <c r="I89" i="8"/>
  <c r="E89" i="8"/>
  <c r="I88" i="8"/>
  <c r="E88" i="8"/>
  <c r="S87" i="8"/>
  <c r="Q87" i="8"/>
  <c r="O87" i="8"/>
  <c r="M87" i="8"/>
  <c r="E87" i="8"/>
  <c r="S86" i="8"/>
  <c r="Q86" i="8"/>
  <c r="O86" i="8"/>
  <c r="M86" i="8"/>
  <c r="A85" i="8"/>
  <c r="M83" i="8"/>
  <c r="I83" i="8"/>
  <c r="E83" i="8"/>
  <c r="I82" i="8"/>
  <c r="E82" i="8"/>
  <c r="S81" i="8"/>
  <c r="Q81" i="8"/>
  <c r="O81" i="8"/>
  <c r="M81" i="8"/>
  <c r="E81" i="8"/>
  <c r="S80" i="8"/>
  <c r="Q80" i="8"/>
  <c r="O80" i="8"/>
  <c r="M80" i="8"/>
  <c r="A79" i="8"/>
  <c r="I77" i="8"/>
  <c r="E77" i="8"/>
  <c r="O76" i="8"/>
  <c r="M76" i="8"/>
  <c r="E76" i="8"/>
  <c r="B76" i="8"/>
  <c r="I74" i="8" s="1"/>
  <c r="O75" i="8"/>
  <c r="W77" i="8" s="1"/>
  <c r="M75" i="8"/>
  <c r="S77" i="8" s="1"/>
  <c r="K75" i="8"/>
  <c r="W76" i="8" s="1"/>
  <c r="I75" i="8"/>
  <c r="W75" i="8" s="1"/>
  <c r="B75" i="8"/>
  <c r="E74" i="8" s="1"/>
  <c r="A74" i="8"/>
  <c r="I72" i="8"/>
  <c r="O71" i="8"/>
  <c r="M71" i="8"/>
  <c r="Q71" i="8" s="1"/>
  <c r="E71" i="8"/>
  <c r="B71" i="8"/>
  <c r="I69" i="8" s="1"/>
  <c r="AF71" i="8" s="1"/>
  <c r="K70" i="8"/>
  <c r="S70" i="8" s="1"/>
  <c r="I70" i="8"/>
  <c r="Q70" i="8" s="1"/>
  <c r="B70" i="8"/>
  <c r="E69" i="8" s="1"/>
  <c r="A69" i="8"/>
  <c r="S67" i="8"/>
  <c r="I67" i="8"/>
  <c r="E67" i="8"/>
  <c r="Q66" i="8"/>
  <c r="O66" i="8"/>
  <c r="U66" i="8" s="1"/>
  <c r="M66" i="8"/>
  <c r="E66" i="8"/>
  <c r="B66" i="8"/>
  <c r="I64" i="8" s="1"/>
  <c r="Q65" i="8"/>
  <c r="O65" i="8"/>
  <c r="W67" i="8" s="1"/>
  <c r="M65" i="8"/>
  <c r="K65" i="8"/>
  <c r="W66" i="8" s="1"/>
  <c r="I65" i="8"/>
  <c r="W65" i="8" s="1"/>
  <c r="B65" i="8"/>
  <c r="E64" i="8"/>
  <c r="A64" i="8"/>
  <c r="I62" i="8"/>
  <c r="E62" i="8"/>
  <c r="W61" i="8"/>
  <c r="O61" i="8"/>
  <c r="M61" i="8"/>
  <c r="Q61" i="8" s="1"/>
  <c r="E61" i="8"/>
  <c r="W60" i="8"/>
  <c r="O60" i="8"/>
  <c r="U62" i="8" s="1"/>
  <c r="M60" i="8"/>
  <c r="W62" i="8" s="1"/>
  <c r="K60" i="8"/>
  <c r="U61" i="8" s="1"/>
  <c r="I60" i="8"/>
  <c r="U60" i="8" s="1"/>
  <c r="B60" i="8"/>
  <c r="E59" i="8" s="1"/>
  <c r="A59" i="8"/>
  <c r="AN58" i="8"/>
  <c r="AW52" i="8"/>
  <c r="AV52" i="8"/>
  <c r="AS52" i="8"/>
  <c r="AR52" i="8"/>
  <c r="A52" i="8"/>
  <c r="AW51" i="8"/>
  <c r="AV51" i="8"/>
  <c r="AS51" i="8"/>
  <c r="AR51" i="8"/>
  <c r="A51" i="8"/>
  <c r="AW50" i="8"/>
  <c r="AV50" i="8"/>
  <c r="AS50" i="8"/>
  <c r="AR50" i="8"/>
  <c r="A50" i="8"/>
  <c r="AW49" i="8"/>
  <c r="AV49" i="8"/>
  <c r="AS49" i="8"/>
  <c r="AR49" i="8"/>
  <c r="A49" i="8"/>
  <c r="AW48" i="8"/>
  <c r="AV48" i="8"/>
  <c r="AS48" i="8"/>
  <c r="AR48" i="8"/>
  <c r="A48" i="8"/>
  <c r="AW47" i="8"/>
  <c r="AV47" i="8"/>
  <c r="AS47" i="8"/>
  <c r="AR47" i="8"/>
  <c r="A47" i="8"/>
  <c r="AW46" i="8"/>
  <c r="AV46" i="8"/>
  <c r="AS46" i="8"/>
  <c r="AR46" i="8"/>
  <c r="A46" i="8"/>
  <c r="AW45" i="8"/>
  <c r="AV45" i="8"/>
  <c r="AS45" i="8"/>
  <c r="AR45" i="8"/>
  <c r="A45" i="8"/>
  <c r="AW42" i="8"/>
  <c r="AV42" i="8"/>
  <c r="AS42" i="8"/>
  <c r="AR42" i="8"/>
  <c r="R42" i="8"/>
  <c r="N42" i="8"/>
  <c r="A42" i="8"/>
  <c r="AK41" i="8"/>
  <c r="R41" i="8"/>
  <c r="N41" i="8"/>
  <c r="A41" i="8"/>
  <c r="AW40" i="8"/>
  <c r="AV40" i="8"/>
  <c r="AS40" i="8"/>
  <c r="AR40" i="8"/>
  <c r="R40" i="8"/>
  <c r="N40" i="8"/>
  <c r="A40" i="8"/>
  <c r="AW39" i="8"/>
  <c r="AV39" i="8"/>
  <c r="AS39" i="8"/>
  <c r="AR39" i="8"/>
  <c r="AK39" i="8"/>
  <c r="R39" i="8"/>
  <c r="A39" i="8"/>
  <c r="AW36" i="8"/>
  <c r="AV36" i="8"/>
  <c r="AS36" i="8"/>
  <c r="AR36" i="8"/>
  <c r="AK36" i="8"/>
  <c r="N36" i="8"/>
  <c r="A36" i="8"/>
  <c r="R35" i="8"/>
  <c r="N35" i="8"/>
  <c r="A35" i="8"/>
  <c r="AW34" i="8"/>
  <c r="AV34" i="8"/>
  <c r="AS34" i="8"/>
  <c r="AR34" i="8"/>
  <c r="N34" i="8"/>
  <c r="A34" i="8"/>
  <c r="AW33" i="8"/>
  <c r="AV33" i="8"/>
  <c r="AS33" i="8"/>
  <c r="AR33" i="8"/>
  <c r="AK33" i="8"/>
  <c r="A33" i="8"/>
  <c r="AW30" i="8"/>
  <c r="AV30" i="8"/>
  <c r="AS30" i="8"/>
  <c r="AR30" i="8"/>
  <c r="AK30" i="8"/>
  <c r="R30" i="8"/>
  <c r="AX149" i="3" s="1"/>
  <c r="A30" i="8"/>
  <c r="AW29" i="8"/>
  <c r="AV29" i="8"/>
  <c r="AS29" i="8"/>
  <c r="AR29" i="8"/>
  <c r="R29" i="8"/>
  <c r="A29" i="8"/>
  <c r="AW28" i="8"/>
  <c r="AV28" i="8"/>
  <c r="AS28" i="8"/>
  <c r="AR28" i="8"/>
  <c r="N28" i="8"/>
  <c r="A28" i="8"/>
  <c r="AH12" i="8"/>
  <c r="AK50" i="8" s="1"/>
  <c r="BA163" i="3" s="1"/>
  <c r="AB12" i="8"/>
  <c r="R50" i="8" s="1"/>
  <c r="AH11" i="8"/>
  <c r="Y55" i="8" s="1"/>
  <c r="K86" i="8" s="1"/>
  <c r="AB11" i="8"/>
  <c r="B81" i="8" s="1"/>
  <c r="I79" i="8" s="1"/>
  <c r="AH10" i="8"/>
  <c r="N56" i="8" s="1"/>
  <c r="AB10" i="8"/>
  <c r="N54" i="8" s="1"/>
  <c r="AH9" i="8"/>
  <c r="B86" i="8" s="1"/>
  <c r="E85" i="8" s="1"/>
  <c r="AB9" i="8"/>
  <c r="Y53" i="8" s="1"/>
  <c r="K80" i="8" s="1"/>
  <c r="AU42" i="8" l="1"/>
  <c r="AW157" i="3"/>
  <c r="AQ42" i="8"/>
  <c r="N51" i="8"/>
  <c r="R48" i="8"/>
  <c r="R47" i="8"/>
  <c r="N55" i="8"/>
  <c r="AK46" i="8"/>
  <c r="R54" i="8"/>
  <c r="AQ40" i="8"/>
  <c r="N47" i="8"/>
  <c r="N53" i="8"/>
  <c r="W70" i="8"/>
  <c r="AK70" i="8"/>
  <c r="U70" i="8"/>
  <c r="U81" i="8"/>
  <c r="W80" i="8"/>
  <c r="AF70" i="8"/>
  <c r="AQ71" i="8" s="1"/>
  <c r="M69" i="8"/>
  <c r="W86" i="8"/>
  <c r="U87" i="8"/>
  <c r="U71" i="8"/>
  <c r="W71" i="8"/>
  <c r="AK71" i="8"/>
  <c r="R56" i="8"/>
  <c r="Q67" i="8"/>
  <c r="R51" i="8"/>
  <c r="AX164" i="3" s="1"/>
  <c r="V54" i="8"/>
  <c r="Q82" i="8" s="1"/>
  <c r="U82" i="8" s="1"/>
  <c r="V56" i="8"/>
  <c r="Q88" i="8" s="1"/>
  <c r="W89" i="8" s="1"/>
  <c r="B72" i="8"/>
  <c r="B82" i="8"/>
  <c r="M79" i="8" s="1"/>
  <c r="AU40" i="8"/>
  <c r="AK47" i="8"/>
  <c r="N48" i="8"/>
  <c r="AW161" i="3" s="1"/>
  <c r="AK51" i="8"/>
  <c r="N52" i="8"/>
  <c r="Y54" i="8"/>
  <c r="S82" i="8" s="1"/>
  <c r="W82" i="8" s="1"/>
  <c r="Y56" i="8"/>
  <c r="S88" i="8" s="1"/>
  <c r="S65" i="8"/>
  <c r="S66" i="8"/>
  <c r="U67" i="8"/>
  <c r="B83" i="8"/>
  <c r="Q79" i="8" s="1"/>
  <c r="B87" i="8"/>
  <c r="I85" i="8" s="1"/>
  <c r="R52" i="8"/>
  <c r="AX165" i="3" s="1"/>
  <c r="U65" i="8"/>
  <c r="AK28" i="8"/>
  <c r="BA147" i="3" s="1"/>
  <c r="AK34" i="8"/>
  <c r="N45" i="8"/>
  <c r="AK48" i="8"/>
  <c r="N49" i="8"/>
  <c r="AK52" i="8"/>
  <c r="R53" i="8"/>
  <c r="R55" i="8"/>
  <c r="Q62" i="8"/>
  <c r="Q75" i="8"/>
  <c r="Q76" i="8"/>
  <c r="B80" i="8"/>
  <c r="E79" i="8" s="1"/>
  <c r="B88" i="8"/>
  <c r="M85" i="8" s="1"/>
  <c r="R45" i="8"/>
  <c r="R49" i="8"/>
  <c r="V53" i="8"/>
  <c r="I80" i="8" s="1"/>
  <c r="AA81" i="8" s="1"/>
  <c r="V55" i="8"/>
  <c r="I86" i="8" s="1"/>
  <c r="Q60" i="8"/>
  <c r="S62" i="8"/>
  <c r="S75" i="8"/>
  <c r="S76" i="8"/>
  <c r="U77" i="8"/>
  <c r="B89" i="8"/>
  <c r="Q85" i="8" s="1"/>
  <c r="Q77" i="8"/>
  <c r="AK45" i="8"/>
  <c r="N46" i="8"/>
  <c r="AK49" i="8"/>
  <c r="BA162" i="3" s="1"/>
  <c r="N50" i="8"/>
  <c r="AQ50" i="8" s="1"/>
  <c r="S60" i="8"/>
  <c r="S61" i="8"/>
  <c r="S71" i="8"/>
  <c r="U75" i="8"/>
  <c r="U76" i="8"/>
  <c r="R46" i="8"/>
  <c r="AU46" i="8" s="1"/>
  <c r="AQ47" i="8" l="1"/>
  <c r="AW160" i="3"/>
  <c r="AU51" i="8"/>
  <c r="AU52" i="8"/>
  <c r="AU47" i="8"/>
  <c r="AU49" i="8"/>
  <c r="AA89" i="8"/>
  <c r="AQ45" i="8"/>
  <c r="AU50" i="8"/>
  <c r="U80" i="8"/>
  <c r="W81" i="8"/>
  <c r="AA80" i="8"/>
  <c r="Y80" i="8"/>
  <c r="U88" i="8"/>
  <c r="Y82" i="8"/>
  <c r="Y88" i="8"/>
  <c r="W83" i="8"/>
  <c r="AQ46" i="8"/>
  <c r="AU48" i="8"/>
  <c r="AQ48" i="8"/>
  <c r="Y81" i="8"/>
  <c r="AU45" i="8"/>
  <c r="Y89" i="8"/>
  <c r="U89" i="8"/>
  <c r="AA83" i="8"/>
  <c r="U86" i="8"/>
  <c r="W87" i="8"/>
  <c r="AA86" i="8"/>
  <c r="Y86" i="8"/>
  <c r="AA88" i="8"/>
  <c r="Y83" i="8"/>
  <c r="AA82" i="8"/>
  <c r="Y87" i="8"/>
  <c r="AQ51" i="8"/>
  <c r="AV71" i="8"/>
  <c r="AS71" i="8"/>
  <c r="AR71" i="8"/>
  <c r="AW71" i="8"/>
  <c r="AQ49" i="8"/>
  <c r="AQ52" i="8"/>
  <c r="W88" i="8"/>
  <c r="AA87" i="8"/>
  <c r="AU71" i="8"/>
  <c r="U83" i="8"/>
  <c r="AK89" i="5" l="1"/>
  <c r="AK88" i="5"/>
  <c r="AK87" i="5"/>
  <c r="AK86" i="5"/>
  <c r="A22" i="7"/>
  <c r="A21" i="7"/>
  <c r="A20" i="7"/>
  <c r="A19" i="7"/>
  <c r="A18" i="7"/>
  <c r="A17" i="7"/>
  <c r="A16" i="7"/>
  <c r="A15" i="7"/>
  <c r="A14" i="7"/>
  <c r="A13" i="7"/>
  <c r="A16" i="5"/>
  <c r="F159" i="5"/>
  <c r="F161" i="5"/>
  <c r="AN105" i="5"/>
  <c r="T12" i="5"/>
  <c r="AB70" i="5" s="1"/>
  <c r="T11" i="5"/>
  <c r="AB64" i="5" s="1"/>
  <c r="T10" i="5"/>
  <c r="AB36" i="5" s="1"/>
  <c r="T9" i="5"/>
  <c r="AB44" i="5" s="1"/>
  <c r="N12" i="5"/>
  <c r="AF86" i="5" s="1"/>
  <c r="N11" i="5"/>
  <c r="AF45" i="5" s="1"/>
  <c r="N10" i="5"/>
  <c r="AB66" i="5" s="1"/>
  <c r="N9" i="5"/>
  <c r="AF37" i="5" s="1"/>
  <c r="H12" i="5"/>
  <c r="AB87" i="5" s="1"/>
  <c r="H11" i="5"/>
  <c r="AB37" i="5" s="1"/>
  <c r="H10" i="5"/>
  <c r="AB80" i="5" s="1"/>
  <c r="H9" i="5"/>
  <c r="B11" i="5"/>
  <c r="AB54" i="5" s="1"/>
  <c r="B10" i="5"/>
  <c r="B9" i="5"/>
  <c r="AF63" i="5" s="1"/>
  <c r="AF29" i="5" l="1"/>
  <c r="AB34" i="5"/>
  <c r="AB45" i="5"/>
  <c r="AF50" i="5"/>
  <c r="AF39" i="5"/>
  <c r="AB50" i="5"/>
  <c r="AB51" i="5"/>
  <c r="AB53" i="5"/>
  <c r="AF54" i="5"/>
  <c r="AF34" i="5"/>
  <c r="AF52" i="5"/>
  <c r="AF36" i="5"/>
  <c r="AB38" i="5"/>
  <c r="AB35" i="5"/>
  <c r="AF38" i="5"/>
  <c r="AF53" i="5"/>
  <c r="AB55" i="5"/>
  <c r="AF51" i="5"/>
  <c r="AF55" i="5"/>
  <c r="AB52" i="5"/>
  <c r="AF35" i="5"/>
  <c r="AB39" i="5"/>
  <c r="AB30" i="5"/>
  <c r="AB46" i="5"/>
  <c r="AF74" i="5"/>
  <c r="AF81" i="5"/>
  <c r="AB65" i="5"/>
  <c r="AF42" i="5"/>
  <c r="AB29" i="5"/>
  <c r="AB73" i="5"/>
  <c r="AF46" i="5"/>
  <c r="AF43" i="5"/>
  <c r="AB88" i="5"/>
  <c r="AF47" i="5"/>
  <c r="AF73" i="5"/>
  <c r="AB72" i="5"/>
  <c r="AB82" i="5"/>
  <c r="AF70" i="5"/>
  <c r="AB81" i="5"/>
  <c r="AB27" i="5"/>
  <c r="AF72" i="5"/>
  <c r="AF66" i="5"/>
  <c r="AB26" i="5"/>
  <c r="AF31" i="5"/>
  <c r="AB43" i="5"/>
  <c r="AB31" i="5"/>
  <c r="AB62" i="5"/>
  <c r="AF71" i="5"/>
  <c r="AF64" i="5"/>
  <c r="AB74" i="5"/>
  <c r="AF65" i="5"/>
  <c r="AB86" i="5"/>
  <c r="AB28" i="5"/>
  <c r="AF44" i="5"/>
  <c r="AF62" i="5"/>
  <c r="AF30" i="5"/>
  <c r="AF26" i="5"/>
  <c r="AB47" i="5"/>
  <c r="AF27" i="5"/>
  <c r="AB89" i="5"/>
  <c r="AF80" i="5"/>
  <c r="AF75" i="5"/>
  <c r="AB75" i="5"/>
  <c r="AF88" i="5"/>
  <c r="AB79" i="5"/>
  <c r="AF79" i="5"/>
  <c r="AF28" i="5"/>
  <c r="AF82" i="5"/>
  <c r="AB63" i="5"/>
  <c r="AF87" i="5"/>
  <c r="AB71" i="5"/>
  <c r="AB42" i="5"/>
  <c r="AF89" i="5"/>
  <c r="A86" i="5"/>
  <c r="A87" i="5"/>
  <c r="A88" i="5"/>
  <c r="A89" i="5"/>
  <c r="F162" i="5"/>
  <c r="F160" i="5"/>
  <c r="AA136" i="5" l="1"/>
  <c r="Y136" i="5"/>
  <c r="W135" i="5"/>
  <c r="U135" i="5"/>
  <c r="W134" i="5"/>
  <c r="U134" i="5"/>
  <c r="AA133" i="5"/>
  <c r="Y133" i="5"/>
  <c r="S133" i="5"/>
  <c r="Q133" i="5"/>
  <c r="AA132" i="5"/>
  <c r="Y132" i="5"/>
  <c r="S132" i="5"/>
  <c r="Q132" i="5"/>
  <c r="O132" i="5"/>
  <c r="M132" i="5"/>
  <c r="U137" i="5"/>
  <c r="Q137" i="5"/>
  <c r="M137" i="5"/>
  <c r="I137" i="5"/>
  <c r="E137" i="5"/>
  <c r="Q136" i="5"/>
  <c r="M136" i="5"/>
  <c r="I136" i="5"/>
  <c r="E136" i="5"/>
  <c r="M135" i="5"/>
  <c r="I135" i="5"/>
  <c r="E135" i="5"/>
  <c r="I134" i="5"/>
  <c r="E134" i="5"/>
  <c r="O133" i="5"/>
  <c r="M133" i="5"/>
  <c r="E133" i="5"/>
  <c r="AA144" i="5"/>
  <c r="Y144" i="5"/>
  <c r="AA141" i="5"/>
  <c r="Y141" i="5"/>
  <c r="AA140" i="5"/>
  <c r="Y140" i="5"/>
  <c r="W143" i="5"/>
  <c r="U143" i="5"/>
  <c r="W142" i="5"/>
  <c r="U142" i="5"/>
  <c r="S141" i="5"/>
  <c r="Q141" i="5"/>
  <c r="Q140" i="5"/>
  <c r="U145" i="5"/>
  <c r="Q145" i="5"/>
  <c r="Q144" i="5"/>
  <c r="M145" i="5"/>
  <c r="M144" i="5"/>
  <c r="I145" i="5"/>
  <c r="I144" i="5"/>
  <c r="S140" i="5"/>
  <c r="E145" i="5"/>
  <c r="E144" i="5"/>
  <c r="E141" i="5"/>
  <c r="E142" i="5"/>
  <c r="O141" i="5"/>
  <c r="M141" i="5"/>
  <c r="O140" i="5"/>
  <c r="M140" i="5"/>
  <c r="S110" i="5"/>
  <c r="S128" i="5"/>
  <c r="AR54" i="5"/>
  <c r="AS54" i="5"/>
  <c r="AR55" i="5"/>
  <c r="AS55" i="5"/>
  <c r="AR56" i="5"/>
  <c r="AS56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R70" i="5"/>
  <c r="AS70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S53" i="5"/>
  <c r="AR53" i="5"/>
  <c r="AR24" i="5"/>
  <c r="AS24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41" i="5"/>
  <c r="AS41" i="5"/>
  <c r="AR42" i="5"/>
  <c r="AS42" i="5"/>
  <c r="AR43" i="5"/>
  <c r="AS43" i="5"/>
  <c r="AR44" i="5"/>
  <c r="AS44" i="5"/>
  <c r="AR45" i="5"/>
  <c r="AS45" i="5"/>
  <c r="AR46" i="5"/>
  <c r="AS46" i="5"/>
  <c r="AR47" i="5"/>
  <c r="AS47" i="5"/>
  <c r="AR48" i="5"/>
  <c r="AS48" i="5"/>
  <c r="AR49" i="5"/>
  <c r="AS49" i="5"/>
  <c r="AR50" i="5"/>
  <c r="AS50" i="5"/>
  <c r="AR51" i="5"/>
  <c r="AS51" i="5"/>
  <c r="AR52" i="5"/>
  <c r="AS52" i="5"/>
  <c r="AS23" i="5"/>
  <c r="AR23" i="5"/>
  <c r="A75" i="5"/>
  <c r="A79" i="5"/>
  <c r="A66" i="5"/>
  <c r="A71" i="5"/>
  <c r="A82" i="5"/>
  <c r="A81" i="5"/>
  <c r="A80" i="5"/>
  <c r="A73" i="5"/>
  <c r="A64" i="5"/>
  <c r="A53" i="5"/>
  <c r="E129" i="5"/>
  <c r="I129" i="5"/>
  <c r="M129" i="5"/>
  <c r="M117" i="5"/>
  <c r="I117" i="5"/>
  <c r="E117" i="5"/>
  <c r="A26" i="5"/>
  <c r="N26" i="5"/>
  <c r="R26" i="5"/>
  <c r="AK28" i="5" s="1"/>
  <c r="A23" i="5"/>
  <c r="N23" i="5"/>
  <c r="R23" i="5"/>
  <c r="AB23" i="5"/>
  <c r="AF23" i="5"/>
  <c r="A35" i="5"/>
  <c r="N35" i="5"/>
  <c r="R35" i="5"/>
  <c r="AK37" i="5" s="1"/>
  <c r="A24" i="5"/>
  <c r="N24" i="5"/>
  <c r="R24" i="5"/>
  <c r="AB24" i="5"/>
  <c r="AF24" i="5"/>
  <c r="A44" i="5"/>
  <c r="N44" i="5"/>
  <c r="R44" i="5"/>
  <c r="AK46" i="5" s="1"/>
  <c r="A25" i="5"/>
  <c r="N25" i="5"/>
  <c r="R25" i="5"/>
  <c r="AB25" i="5"/>
  <c r="AF25" i="5"/>
  <c r="A27" i="5"/>
  <c r="N27" i="5"/>
  <c r="R27" i="5"/>
  <c r="AK29" i="5" s="1"/>
  <c r="A28" i="5"/>
  <c r="N28" i="5"/>
  <c r="R28" i="5"/>
  <c r="AK30" i="5" s="1"/>
  <c r="A37" i="5"/>
  <c r="N37" i="5"/>
  <c r="R37" i="5"/>
  <c r="AK39" i="5" s="1"/>
  <c r="A36" i="5"/>
  <c r="N36" i="5"/>
  <c r="R36" i="5"/>
  <c r="AK38" i="5" s="1"/>
  <c r="A45" i="5"/>
  <c r="N45" i="5"/>
  <c r="R45" i="5"/>
  <c r="AK47" i="5" s="1"/>
  <c r="A46" i="5"/>
  <c r="N46" i="5"/>
  <c r="R46" i="5"/>
  <c r="AK50" i="5" s="1"/>
  <c r="A29" i="5"/>
  <c r="N29" i="5"/>
  <c r="AK27" i="5" s="1"/>
  <c r="R29" i="5"/>
  <c r="AK31" i="5" s="1"/>
  <c r="A30" i="5"/>
  <c r="N30" i="5"/>
  <c r="R30" i="5"/>
  <c r="AK34" i="5" s="1"/>
  <c r="A38" i="5"/>
  <c r="N38" i="5"/>
  <c r="R38" i="5"/>
  <c r="AK42" i="5" s="1"/>
  <c r="A39" i="5"/>
  <c r="N39" i="5"/>
  <c r="R39" i="5"/>
  <c r="AK43" i="5" s="1"/>
  <c r="A47" i="5"/>
  <c r="N47" i="5"/>
  <c r="R47" i="5"/>
  <c r="AK51" i="5" s="1"/>
  <c r="A50" i="5"/>
  <c r="N50" i="5"/>
  <c r="R50" i="5"/>
  <c r="AK52" i="5" s="1"/>
  <c r="A31" i="5"/>
  <c r="N31" i="5"/>
  <c r="R31" i="5"/>
  <c r="AK35" i="5" s="1"/>
  <c r="A34" i="5"/>
  <c r="N34" i="5"/>
  <c r="R34" i="5"/>
  <c r="AK36" i="5" s="1"/>
  <c r="A42" i="5"/>
  <c r="N42" i="5"/>
  <c r="R42" i="5"/>
  <c r="AK44" i="5" s="1"/>
  <c r="A43" i="5"/>
  <c r="N43" i="5"/>
  <c r="R43" i="5"/>
  <c r="AK45" i="5" s="1"/>
  <c r="A51" i="5"/>
  <c r="N51" i="5"/>
  <c r="R51" i="5"/>
  <c r="AK53" i="5" s="1"/>
  <c r="A52" i="5"/>
  <c r="N52" i="5"/>
  <c r="R52" i="5"/>
  <c r="AK54" i="5" s="1"/>
  <c r="A107" i="5"/>
  <c r="B108" i="5"/>
  <c r="E107" i="5" s="1"/>
  <c r="I108" i="5"/>
  <c r="K108" i="5"/>
  <c r="M108" i="5"/>
  <c r="O108" i="5"/>
  <c r="Q108" i="5"/>
  <c r="S108" i="5"/>
  <c r="B109" i="5"/>
  <c r="I107" i="5" s="1"/>
  <c r="E109" i="5"/>
  <c r="M109" i="5"/>
  <c r="O109" i="5"/>
  <c r="Q109" i="5"/>
  <c r="S109" i="5"/>
  <c r="B110" i="5"/>
  <c r="M107" i="5" s="1"/>
  <c r="E110" i="5"/>
  <c r="I110" i="5"/>
  <c r="Q110" i="5"/>
  <c r="B111" i="5"/>
  <c r="Q107" i="5" s="1"/>
  <c r="E111" i="5"/>
  <c r="I111" i="5"/>
  <c r="M111" i="5"/>
  <c r="A113" i="5"/>
  <c r="B114" i="5"/>
  <c r="E113" i="5" s="1"/>
  <c r="I114" i="5"/>
  <c r="K114" i="5"/>
  <c r="M114" i="5"/>
  <c r="O114" i="5"/>
  <c r="Q114" i="5"/>
  <c r="S114" i="5"/>
  <c r="B115" i="5"/>
  <c r="I113" i="5" s="1"/>
  <c r="E115" i="5"/>
  <c r="M115" i="5"/>
  <c r="O115" i="5"/>
  <c r="Q115" i="5"/>
  <c r="S115" i="5"/>
  <c r="B116" i="5"/>
  <c r="M113" i="5" s="1"/>
  <c r="E116" i="5"/>
  <c r="I116" i="5"/>
  <c r="Q116" i="5"/>
  <c r="S116" i="5"/>
  <c r="B117" i="5"/>
  <c r="A119" i="5"/>
  <c r="B120" i="5"/>
  <c r="E119" i="5" s="1"/>
  <c r="I120" i="5"/>
  <c r="K120" i="5"/>
  <c r="M120" i="5"/>
  <c r="O120" i="5"/>
  <c r="Q120" i="5"/>
  <c r="S120" i="5"/>
  <c r="B121" i="5"/>
  <c r="I119" i="5" s="1"/>
  <c r="E121" i="5"/>
  <c r="M121" i="5"/>
  <c r="O121" i="5"/>
  <c r="Q121" i="5"/>
  <c r="S121" i="5"/>
  <c r="B122" i="5"/>
  <c r="M119" i="5" s="1"/>
  <c r="E122" i="5"/>
  <c r="I122" i="5"/>
  <c r="Q122" i="5"/>
  <c r="S122" i="5"/>
  <c r="B123" i="5"/>
  <c r="Q119" i="5" s="1"/>
  <c r="E123" i="5"/>
  <c r="I123" i="5"/>
  <c r="M123" i="5"/>
  <c r="A125" i="5"/>
  <c r="B126" i="5"/>
  <c r="E125" i="5" s="1"/>
  <c r="I126" i="5"/>
  <c r="K126" i="5"/>
  <c r="M126" i="5"/>
  <c r="O126" i="5"/>
  <c r="Q126" i="5"/>
  <c r="S126" i="5"/>
  <c r="B127" i="5"/>
  <c r="I125" i="5" s="1"/>
  <c r="E127" i="5"/>
  <c r="M127" i="5"/>
  <c r="O127" i="5"/>
  <c r="Q127" i="5"/>
  <c r="S127" i="5"/>
  <c r="B128" i="5"/>
  <c r="M125" i="5" s="1"/>
  <c r="E128" i="5"/>
  <c r="I128" i="5"/>
  <c r="Q128" i="5"/>
  <c r="B129" i="5"/>
  <c r="Q125" i="5" s="1"/>
  <c r="AN59" i="5"/>
  <c r="A54" i="5"/>
  <c r="A55" i="5"/>
  <c r="A65" i="5"/>
  <c r="A74" i="5"/>
  <c r="A131" i="5"/>
  <c r="A63" i="5"/>
  <c r="A62" i="5"/>
  <c r="A70" i="5"/>
  <c r="A72" i="5"/>
  <c r="A139" i="5"/>
  <c r="I142" i="5"/>
  <c r="E143" i="5"/>
  <c r="I143" i="5"/>
  <c r="M143" i="5"/>
  <c r="AK26" i="5" l="1"/>
  <c r="Q113" i="5"/>
  <c r="F163" i="5"/>
  <c r="AQ65" i="5"/>
  <c r="AQ70" i="5"/>
  <c r="AQ62" i="5"/>
  <c r="AQ72" i="5"/>
  <c r="AQ52" i="5"/>
  <c r="AQ44" i="5"/>
  <c r="AQ50" i="5"/>
  <c r="AQ74" i="5"/>
  <c r="AQ67" i="5"/>
  <c r="AQ60" i="5"/>
  <c r="AQ76" i="5"/>
  <c r="AQ34" i="5"/>
  <c r="AQ29" i="5"/>
  <c r="AQ75" i="5"/>
  <c r="AQ53" i="5"/>
  <c r="AQ69" i="5"/>
  <c r="AQ56" i="5"/>
  <c r="AQ71" i="5"/>
  <c r="AQ63" i="5"/>
  <c r="AQ55" i="5"/>
  <c r="AQ64" i="5"/>
  <c r="AQ73" i="5"/>
  <c r="AQ66" i="5"/>
  <c r="AQ46" i="5"/>
  <c r="AQ59" i="5"/>
  <c r="AQ54" i="5"/>
  <c r="AQ68" i="5"/>
  <c r="AQ61" i="5"/>
  <c r="AQ58" i="5"/>
  <c r="AH10" i="5"/>
  <c r="AQ51" i="5"/>
  <c r="AQ23" i="5"/>
  <c r="AQ43" i="5"/>
  <c r="AQ77" i="5"/>
  <c r="AB11" i="5"/>
  <c r="AQ30" i="5"/>
  <c r="AB10" i="5"/>
  <c r="AQ42" i="5"/>
  <c r="AQ28" i="5"/>
  <c r="AH9" i="5"/>
  <c r="AQ49" i="5"/>
  <c r="AQ41" i="5"/>
  <c r="AQ27" i="5"/>
  <c r="AB9" i="5"/>
  <c r="AQ48" i="5"/>
  <c r="AQ26" i="5"/>
  <c r="AH12" i="5"/>
  <c r="R81" i="5" s="1"/>
  <c r="AB13" i="5"/>
  <c r="R71" i="5" s="1"/>
  <c r="AK73" i="5" s="1"/>
  <c r="AQ47" i="5"/>
  <c r="AQ33" i="5"/>
  <c r="AQ25" i="5"/>
  <c r="AB14" i="5"/>
  <c r="N66" i="5" s="1"/>
  <c r="AB12" i="5"/>
  <c r="N71" i="5" s="1"/>
  <c r="AH13" i="5"/>
  <c r="AQ32" i="5"/>
  <c r="AQ24" i="5"/>
  <c r="AH11" i="5"/>
  <c r="N80" i="5" s="1"/>
  <c r="AH14" i="5"/>
  <c r="AQ45" i="5"/>
  <c r="AQ31" i="5"/>
  <c r="AA121" i="5"/>
  <c r="W116" i="5"/>
  <c r="U110" i="5"/>
  <c r="U128" i="5"/>
  <c r="U123" i="5"/>
  <c r="W123" i="5"/>
  <c r="AA115" i="5"/>
  <c r="Y116" i="5"/>
  <c r="W117" i="5"/>
  <c r="AA109" i="5"/>
  <c r="W111" i="5"/>
  <c r="W126" i="5"/>
  <c r="Y111" i="5"/>
  <c r="Y126" i="5"/>
  <c r="W122" i="5"/>
  <c r="U115" i="5"/>
  <c r="U111" i="5"/>
  <c r="AA108" i="5"/>
  <c r="W114" i="5"/>
  <c r="W129" i="5"/>
  <c r="W110" i="5"/>
  <c r="Y123" i="5"/>
  <c r="U117" i="5"/>
  <c r="Y110" i="5"/>
  <c r="U129" i="5"/>
  <c r="Y128" i="5"/>
  <c r="W109" i="5"/>
  <c r="AA122" i="5"/>
  <c r="Y117" i="5"/>
  <c r="AA110" i="5"/>
  <c r="Y122" i="5"/>
  <c r="U114" i="5"/>
  <c r="Y108" i="5"/>
  <c r="AA126" i="5"/>
  <c r="U127" i="5"/>
  <c r="Y129" i="5"/>
  <c r="U108" i="5"/>
  <c r="AA111" i="5"/>
  <c r="AA123" i="5"/>
  <c r="Y121" i="5"/>
  <c r="U126" i="5"/>
  <c r="U122" i="5"/>
  <c r="W121" i="5"/>
  <c r="AA120" i="5"/>
  <c r="AA117" i="5"/>
  <c r="AA116" i="5"/>
  <c r="W108" i="5"/>
  <c r="U121" i="5"/>
  <c r="Y120" i="5"/>
  <c r="AA129" i="5"/>
  <c r="AA128" i="5"/>
  <c r="W120" i="5"/>
  <c r="Y115" i="5"/>
  <c r="AA127" i="5"/>
  <c r="U120" i="5"/>
  <c r="U116" i="5"/>
  <c r="W115" i="5"/>
  <c r="AA114" i="5"/>
  <c r="W128" i="5"/>
  <c r="Y127" i="5"/>
  <c r="Y114" i="5"/>
  <c r="W127" i="5"/>
  <c r="Y109" i="5"/>
  <c r="U109" i="5"/>
  <c r="R82" i="5" l="1"/>
  <c r="N100" i="5"/>
  <c r="N82" i="5"/>
  <c r="N64" i="5"/>
  <c r="AK66" i="5" s="1"/>
  <c r="N63" i="5"/>
  <c r="AK62" i="5" s="1"/>
  <c r="N81" i="5"/>
  <c r="R80" i="5"/>
  <c r="AK82" i="5" s="1"/>
  <c r="R64" i="5"/>
  <c r="R72" i="5"/>
  <c r="AK74" i="5" s="1"/>
  <c r="R97" i="5"/>
  <c r="R62" i="5"/>
  <c r="AK63" i="5" s="1"/>
  <c r="R100" i="5"/>
  <c r="N99" i="5"/>
  <c r="N97" i="5"/>
  <c r="R96" i="5"/>
  <c r="B142" i="5"/>
  <c r="R98" i="5"/>
  <c r="N98" i="5"/>
  <c r="R99" i="5"/>
  <c r="R95" i="5"/>
  <c r="N96" i="5"/>
  <c r="N53" i="5"/>
  <c r="N92" i="5"/>
  <c r="R94" i="5"/>
  <c r="N74" i="5"/>
  <c r="AK79" i="5" s="1"/>
  <c r="N102" i="5"/>
  <c r="R53" i="5"/>
  <c r="AK55" i="5" s="1"/>
  <c r="R102" i="5"/>
  <c r="N103" i="5"/>
  <c r="R74" i="5"/>
  <c r="N93" i="5"/>
  <c r="R92" i="5"/>
  <c r="B134" i="5"/>
  <c r="R103" i="5"/>
  <c r="N55" i="5"/>
  <c r="N94" i="5"/>
  <c r="R93" i="5"/>
  <c r="R55" i="5"/>
  <c r="N70" i="5"/>
  <c r="N101" i="5"/>
  <c r="B135" i="5"/>
  <c r="Q131" i="5" s="1"/>
  <c r="R101" i="5"/>
  <c r="R63" i="5"/>
  <c r="AK65" i="5" s="1"/>
  <c r="R54" i="5"/>
  <c r="N72" i="5"/>
  <c r="R75" i="5"/>
  <c r="AK80" i="5" s="1"/>
  <c r="N65" i="5"/>
  <c r="R66" i="5"/>
  <c r="AK71" i="5" s="1"/>
  <c r="B132" i="5"/>
  <c r="N54" i="5"/>
  <c r="B137" i="5"/>
  <c r="N79" i="5"/>
  <c r="N62" i="5"/>
  <c r="AK64" i="5" s="1"/>
  <c r="B133" i="5"/>
  <c r="I131" i="5" s="1"/>
  <c r="R79" i="5"/>
  <c r="AK81" i="5" s="1"/>
  <c r="B145" i="5"/>
  <c r="R70" i="5"/>
  <c r="AK72" i="5" s="1"/>
  <c r="R65" i="5"/>
  <c r="AK70" i="5" s="1"/>
  <c r="R73" i="5"/>
  <c r="AK75" i="5" s="1"/>
  <c r="N95" i="5"/>
  <c r="B140" i="5"/>
  <c r="B136" i="5"/>
  <c r="B144" i="5"/>
  <c r="B141" i="5"/>
  <c r="I139" i="5" s="1"/>
  <c r="B143" i="5"/>
  <c r="Q139" i="5" s="1"/>
  <c r="N73" i="5"/>
  <c r="N75" i="5"/>
  <c r="U139" i="5" l="1"/>
  <c r="R89" i="5"/>
  <c r="U131" i="5"/>
  <c r="N89" i="5"/>
  <c r="E139" i="5"/>
  <c r="N86" i="5"/>
  <c r="F156" i="5" s="1"/>
  <c r="Y131" i="5"/>
  <c r="R88" i="5"/>
  <c r="F151" i="5" s="1"/>
  <c r="N87" i="5"/>
  <c r="F154" i="5" s="1"/>
  <c r="Y139" i="5"/>
  <c r="N88" i="5"/>
  <c r="F150" i="5" s="1"/>
  <c r="R86" i="5"/>
  <c r="F157" i="5" s="1"/>
  <c r="M139" i="5"/>
  <c r="R87" i="5"/>
  <c r="F155" i="5" s="1"/>
  <c r="E131" i="5"/>
  <c r="M131" i="5"/>
  <c r="Y93" i="5"/>
  <c r="K132" i="5" s="1"/>
  <c r="Y98" i="5"/>
  <c r="Y142" i="5" s="1"/>
  <c r="V99" i="5"/>
  <c r="Y143" i="5" s="1"/>
  <c r="Y92" i="5"/>
  <c r="U132" i="5" s="1"/>
  <c r="Y96" i="5"/>
  <c r="W141" i="5" s="1"/>
  <c r="V92" i="5"/>
  <c r="W132" i="5" s="1"/>
  <c r="Y101" i="5"/>
  <c r="S134" i="5" s="1"/>
  <c r="V93" i="5"/>
  <c r="I132" i="5" s="1"/>
  <c r="Y99" i="5"/>
  <c r="AA143" i="5" s="1"/>
  <c r="Y94" i="5"/>
  <c r="W133" i="5" s="1"/>
  <c r="V98" i="5"/>
  <c r="AA142" i="5" s="1"/>
  <c r="Y103" i="5"/>
  <c r="Y134" i="5" s="1"/>
  <c r="V101" i="5"/>
  <c r="Q134" i="5" s="1"/>
  <c r="V95" i="5"/>
  <c r="I140" i="5" s="1"/>
  <c r="V103" i="5"/>
  <c r="AA134" i="5" s="1"/>
  <c r="V96" i="5"/>
  <c r="U141" i="5" s="1"/>
  <c r="V102" i="5"/>
  <c r="Y135" i="5" s="1"/>
  <c r="V100" i="5"/>
  <c r="Q142" i="5" s="1"/>
  <c r="V94" i="5"/>
  <c r="U133" i="5" s="1"/>
  <c r="Y100" i="5"/>
  <c r="S142" i="5" s="1"/>
  <c r="Y97" i="5"/>
  <c r="U140" i="5" s="1"/>
  <c r="Y102" i="5"/>
  <c r="AA135" i="5" s="1"/>
  <c r="Y95" i="5"/>
  <c r="K140" i="5" s="1"/>
  <c r="V97" i="5"/>
  <c r="W140" i="5" s="1"/>
  <c r="F149" i="5" l="1"/>
  <c r="AT149" i="5" s="1"/>
  <c r="F148" i="5"/>
  <c r="AQ158" i="5" s="1"/>
  <c r="M148" i="5" s="1"/>
  <c r="AT150" i="5"/>
  <c r="AT151" i="5"/>
  <c r="AE137" i="5"/>
  <c r="AE136" i="5"/>
  <c r="AE145" i="5"/>
  <c r="AI144" i="5"/>
  <c r="AG137" i="5"/>
  <c r="AC137" i="5"/>
  <c r="AI137" i="5"/>
  <c r="AI140" i="5"/>
  <c r="AG140" i="5"/>
  <c r="AG134" i="5"/>
  <c r="AI134" i="5"/>
  <c r="AE135" i="5"/>
  <c r="AC134" i="5"/>
  <c r="AG142" i="5"/>
  <c r="AI145" i="5"/>
  <c r="AC145" i="5"/>
  <c r="AG145" i="5"/>
  <c r="AI141" i="5"/>
  <c r="AG141" i="5"/>
  <c r="AE144" i="5"/>
  <c r="AI143" i="5"/>
  <c r="AG143" i="5"/>
  <c r="AI142" i="5"/>
  <c r="AG132" i="5"/>
  <c r="AE133" i="5"/>
  <c r="AI132" i="5"/>
  <c r="AC132" i="5"/>
  <c r="AE134" i="5"/>
  <c r="AI135" i="5"/>
  <c r="AG135" i="5"/>
  <c r="AC135" i="5"/>
  <c r="AC136" i="5"/>
  <c r="AG136" i="5"/>
  <c r="AI136" i="5"/>
  <c r="AG133" i="5"/>
  <c r="AC133" i="5"/>
  <c r="AE132" i="5"/>
  <c r="AI133" i="5"/>
  <c r="AG144" i="5"/>
  <c r="AC144" i="5"/>
  <c r="AC141" i="5"/>
  <c r="AE140" i="5"/>
  <c r="AE142" i="5"/>
  <c r="AC143" i="5"/>
  <c r="AC142" i="5"/>
  <c r="AE143" i="5"/>
  <c r="AE141" i="5"/>
  <c r="AC140" i="5"/>
  <c r="AT148" i="5" l="1"/>
  <c r="AQ148" i="5"/>
  <c r="AQ149" i="5" s="1"/>
  <c r="AQ150" i="5" s="1"/>
  <c r="AQ151" i="5" s="1"/>
  <c r="AT154" i="5" s="1"/>
  <c r="M154" i="5" s="1"/>
  <c r="AQ159" i="5"/>
  <c r="AQ160" i="5" s="1"/>
  <c r="M150" i="5" s="1"/>
  <c r="AT155" i="5" l="1"/>
  <c r="AT156" i="5" s="1"/>
  <c r="M149" i="5"/>
  <c r="AT163" i="5" s="1"/>
  <c r="AQ161" i="5"/>
  <c r="M151" i="5" s="1"/>
  <c r="AT162" i="5"/>
  <c r="J68" i="3"/>
  <c r="J73" i="3"/>
  <c r="AA5" i="3"/>
  <c r="B10" i="8" l="1"/>
  <c r="T11" i="8"/>
  <c r="T5" i="3"/>
  <c r="J71" i="3"/>
  <c r="F7" i="3"/>
  <c r="L7" i="3"/>
  <c r="D5" i="3"/>
  <c r="V7" i="3"/>
  <c r="G3" i="3"/>
  <c r="G9" i="3" s="1"/>
  <c r="AA7" i="3"/>
  <c r="V3" i="3"/>
  <c r="G32" i="3" s="1"/>
  <c r="J65" i="3"/>
  <c r="L5" i="3"/>
  <c r="AT165" i="5"/>
  <c r="M155" i="5"/>
  <c r="AT164" i="5"/>
  <c r="AT157" i="5"/>
  <c r="M157" i="5" s="1"/>
  <c r="M156" i="5"/>
  <c r="AB41" i="8" l="1"/>
  <c r="AB46" i="8"/>
  <c r="AB39" i="8"/>
  <c r="AF45" i="8"/>
  <c r="AB49" i="8"/>
  <c r="AF51" i="8"/>
  <c r="B11" i="8"/>
  <c r="R36" i="8"/>
  <c r="B77" i="8"/>
  <c r="M74" i="8" s="1"/>
  <c r="N30" i="8"/>
  <c r="B61" i="8"/>
  <c r="I59" i="8" s="1"/>
  <c r="N33" i="8"/>
  <c r="R28" i="8"/>
  <c r="H11" i="8"/>
  <c r="AB45" i="8" l="1"/>
  <c r="AF41" i="8"/>
  <c r="AB40" i="8"/>
  <c r="AF40" i="8"/>
  <c r="AF42" i="8"/>
  <c r="AB47" i="8"/>
  <c r="AK35" i="8"/>
  <c r="AU36" i="8"/>
  <c r="AQ36" i="8"/>
  <c r="AQ28" i="8"/>
  <c r="AU28" i="8"/>
  <c r="AU30" i="8"/>
  <c r="AK29" i="8"/>
  <c r="AQ30" i="8"/>
  <c r="B67" i="8"/>
  <c r="M64" i="8" s="1"/>
  <c r="R34" i="8"/>
  <c r="N29" i="8"/>
  <c r="R33" i="8"/>
  <c r="AU33" i="8" s="1"/>
  <c r="N39" i="8"/>
  <c r="B62" i="8"/>
  <c r="M59" i="8" s="1"/>
  <c r="AU39" i="8" l="1"/>
  <c r="AQ39" i="8"/>
  <c r="AK42" i="8"/>
  <c r="AQ29" i="8"/>
  <c r="AU29" i="8"/>
  <c r="AQ34" i="8"/>
  <c r="AU34" i="8"/>
  <c r="AK40" i="8"/>
  <c r="AQ33" i="8"/>
</calcChain>
</file>

<file path=xl/sharedStrings.xml><?xml version="1.0" encoding="utf-8"?>
<sst xmlns="http://schemas.openxmlformats.org/spreadsheetml/2006/main" count="1013" uniqueCount="241">
  <si>
    <t>Liga-Bezeichnung:</t>
  </si>
  <si>
    <t>M18-2</t>
  </si>
  <si>
    <t>Hamburger Basketball-Verband e.V.</t>
  </si>
  <si>
    <t>- Männlich U18  Runde 2 -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</si>
  <si>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</si>
  <si>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</si>
  <si>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</si>
  <si>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</si>
  <si>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</si>
  <si>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</si>
  <si>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</si>
  <si>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</si>
  <si>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</si>
  <si>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</si>
  <si>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</si>
  <si>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</si>
  <si>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</si>
  <si>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</si>
  <si>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</si>
  <si>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</si>
  <si>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</si>
  <si>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TOWE2</t>
  </si>
  <si>
    <t>K</t>
  </si>
  <si>
    <t>EMTV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</si>
  <si>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</si>
  <si>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</si>
  <si>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</si>
  <si>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</si>
  <si>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</si>
  <si>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</si>
  <si>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</si>
  <si>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</si>
  <si>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</si>
  <si>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STG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</si>
  <si>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</si>
  <si>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</si>
  <si>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</si>
  <si>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</si>
  <si>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</si>
  <si>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</si>
  <si>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</si>
  <si>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</si>
  <si>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</si>
  <si>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</si>
  <si>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</si>
  <si>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</si>
  <si>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</si>
  <si>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</si>
  <si>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</si>
  <si>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</si>
  <si>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</si>
  <si>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</si>
  <si>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</si>
  <si>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M18-1</t>
  </si>
  <si>
    <t>- Männlich U18  Runde 1 -</t>
  </si>
  <si>
    <t>Gruppe A</t>
  </si>
  <si>
    <t>Gruppe B</t>
  </si>
  <si>
    <t>Gruppe C</t>
  </si>
  <si>
    <t>Gruppe D</t>
  </si>
  <si>
    <t>Gruppe  E</t>
  </si>
  <si>
    <t>Gruppe F</t>
  </si>
  <si>
    <t>3x6 =18; 4x5 =20</t>
  </si>
  <si>
    <t>RIST</t>
  </si>
  <si>
    <t>SCAL</t>
  </si>
  <si>
    <t>BCH1</t>
  </si>
  <si>
    <t>TOWE1</t>
  </si>
  <si>
    <t>A1</t>
  </si>
  <si>
    <t>C1</t>
  </si>
  <si>
    <t>HAHI</t>
  </si>
  <si>
    <t>ETV</t>
  </si>
  <si>
    <t>NTSV</t>
  </si>
  <si>
    <t>B1</t>
  </si>
  <si>
    <t>D1</t>
  </si>
  <si>
    <t>A2</t>
  </si>
  <si>
    <t>C2</t>
  </si>
  <si>
    <t>B2</t>
  </si>
  <si>
    <t>D2</t>
  </si>
  <si>
    <t>Gesetzte Mannschaften:</t>
  </si>
  <si>
    <t>Ranglisten Platz 1</t>
  </si>
  <si>
    <t>BSV1</t>
  </si>
  <si>
    <t>Ranglisten Platz 3</t>
  </si>
  <si>
    <t>Ranglisten Platz 2</t>
  </si>
  <si>
    <t>TURA</t>
  </si>
  <si>
    <t>Ranglisten Platz 4</t>
  </si>
  <si>
    <t>In Gruppe C erfolgt ein Hin- und ein Rückspiel, dessen Ergebnisse zusammenaddiert werden.</t>
  </si>
  <si>
    <t>Ergibt das addierte Ergebnis nach dem Rückspiel ein Unentschieden, so wird es mit Verlängerung fortgesetzt.</t>
  </si>
  <si>
    <t>vergl. Anhang D.6 der Offiziellen Basketball Regeln.</t>
  </si>
  <si>
    <t>Aus dem Gesamtergebnis der Gruppe C wird für die Gruppe F die Hälfte des Ergebnisses übernommen.</t>
  </si>
  <si>
    <t>(auf Grund der Korbdifferenz, die bei den anderen Mannschaften aus nur einem Kurzspiel stammen)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</si>
  <si>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</si>
  <si>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</si>
  <si>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</si>
  <si>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</si>
  <si>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</si>
  <si>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</si>
  <si>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</si>
  <si>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</si>
  <si>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</si>
  <si>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</si>
  <si>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</si>
  <si>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</si>
  <si>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16:00</t>
  </si>
  <si>
    <t>F</t>
  </si>
  <si>
    <t>17:00</t>
  </si>
  <si>
    <t>18:00</t>
  </si>
  <si>
    <t>19:00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</si>
  <si>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</si>
  <si>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</si>
  <si>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</si>
  <si>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</si>
  <si>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</si>
  <si>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</si>
  <si>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</si>
  <si>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</si>
  <si>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</si>
  <si>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</si>
  <si>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Ergebnisübernahme:</t>
  </si>
  <si>
    <t>P</t>
  </si>
  <si>
    <t>1. - 4.</t>
  </si>
  <si>
    <t>5. - 6.</t>
  </si>
  <si>
    <t>7. - 8.</t>
  </si>
  <si>
    <t>9. - 11.</t>
  </si>
  <si>
    <t xml:space="preserve">Qualifiziert für die Leistungsrunde sind: </t>
  </si>
  <si>
    <t xml:space="preserve">Qualifiziert für die Offene Runde A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</si>
  <si>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</si>
  <si>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</si>
  <si>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</si>
  <si>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</si>
  <si>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</si>
  <si>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</si>
  <si>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</si>
  <si>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</si>
  <si>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</si>
  <si>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</si>
  <si>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</si>
  <si>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</si>
  <si>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</si>
  <si>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</si>
  <si>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</si>
  <si>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</si>
  <si>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</si>
  <si>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</si>
  <si>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</si>
  <si>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</si>
  <si>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</si>
  <si>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</si>
  <si>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</si>
  <si>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</si>
  <si>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</si>
  <si>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</si>
  <si>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</si>
  <si>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</si>
  <si>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Vermerk Rückseite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</si>
  <si>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</si>
  <si>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</si>
  <si>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</si>
  <si>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</si>
  <si>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</si>
  <si>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</si>
  <si>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</si>
  <si>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</si>
  <si>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</si>
  <si>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</si>
  <si>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</si>
  <si>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</si>
  <si>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</si>
  <si>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</si>
  <si>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</si>
  <si>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</si>
  <si>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</si>
  <si>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</si>
  <si>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E1</t>
  </si>
  <si>
    <t>E2</t>
  </si>
  <si>
    <t>E3</t>
  </si>
  <si>
    <t>F1</t>
  </si>
  <si>
    <t>F3</t>
  </si>
  <si>
    <t>F2</t>
  </si>
  <si>
    <t>E4</t>
  </si>
  <si>
    <t>E6</t>
  </si>
  <si>
    <t>F5</t>
  </si>
  <si>
    <t>E7</t>
  </si>
  <si>
    <t>E9</t>
  </si>
  <si>
    <t>F8</t>
  </si>
  <si>
    <t>E8</t>
  </si>
  <si>
    <t>F7</t>
  </si>
  <si>
    <t>F9</t>
  </si>
  <si>
    <t>E1 - F1</t>
  </si>
  <si>
    <t>E2 - F2</t>
  </si>
  <si>
    <t>E3 - F3</t>
  </si>
  <si>
    <t>E4 - F4</t>
  </si>
  <si>
    <t>Q</t>
  </si>
  <si>
    <t>Spielplan Sonntag, 31. Mai 2026</t>
  </si>
  <si>
    <t>30. + 31. Mai 2026</t>
  </si>
  <si>
    <t>10:50</t>
  </si>
  <si>
    <t>11:40</t>
  </si>
  <si>
    <t>12:30</t>
  </si>
  <si>
    <t>13:20</t>
  </si>
  <si>
    <t>14:10</t>
  </si>
  <si>
    <t>15:50</t>
  </si>
  <si>
    <t>16:40</t>
  </si>
  <si>
    <t>17:30</t>
  </si>
  <si>
    <t>18:20</t>
  </si>
  <si>
    <t>19:10</t>
  </si>
  <si>
    <t>B4, C4 und D4 spielen nicht am Sonntag</t>
  </si>
  <si>
    <t/>
  </si>
  <si>
    <t>NTSV1</t>
  </si>
  <si>
    <t>Pl 1</t>
  </si>
  <si>
    <t>Pl 3</t>
  </si>
  <si>
    <t>Pl 5</t>
  </si>
  <si>
    <t>Pl 7</t>
  </si>
  <si>
    <t>KKNT</t>
  </si>
  <si>
    <t>HAPI</t>
  </si>
  <si>
    <t>BGW</t>
  </si>
  <si>
    <t>HTS</t>
  </si>
  <si>
    <t>MTVL2</t>
  </si>
  <si>
    <t>5. Platz</t>
  </si>
  <si>
    <t>6. Platz</t>
  </si>
  <si>
    <t>7. Platz</t>
  </si>
  <si>
    <t>8. Platz</t>
  </si>
  <si>
    <t>11. Plätze</t>
  </si>
  <si>
    <t>13. Plätze</t>
  </si>
  <si>
    <t>Mannschaft spielt am 6.6. als Platz 1</t>
  </si>
  <si>
    <t>Mannschaft spielt am 6.6. als Platz 2</t>
  </si>
  <si>
    <t>Mannschaft spielt am 6.6. als Platz 3</t>
  </si>
  <si>
    <t>Mannschaft spielt am 6.6. als Platz 4</t>
  </si>
  <si>
    <t>6. Juni 2026</t>
  </si>
  <si>
    <t>Qualifikationsturnier 2026</t>
  </si>
  <si>
    <t>Spielplan Sonnabend, 30. Mai 2026</t>
  </si>
  <si>
    <t>I</t>
  </si>
  <si>
    <t>15.00</t>
  </si>
  <si>
    <t>17:50</t>
  </si>
  <si>
    <t>TSGB</t>
  </si>
  <si>
    <t>Spielplan Samstag, 6. Juni</t>
  </si>
  <si>
    <t>Version 1: Stand 07.05.2026</t>
  </si>
  <si>
    <t>Spielberichtsbogen JQT 2026</t>
  </si>
  <si>
    <t>Nachdruck nur mit Genehmigung des DBB gestattet. (06/26; JQT)</t>
  </si>
  <si>
    <t>KALT: Graf-Schenk-von-Stauffenberg-Str. 1, 21337 Lüneburg</t>
  </si>
  <si>
    <t>Spielzeit: 
2 x 8 Min</t>
  </si>
  <si>
    <t>Spielzeit: 
2 x 10 Min</t>
  </si>
  <si>
    <r>
      <rPr>
        <b/>
        <sz val="14"/>
        <color theme="1"/>
        <rFont val="Arial"/>
        <family val="2"/>
      </rPr>
      <t>CFSU (1)/CFSO (2)</t>
    </r>
    <r>
      <rPr>
        <sz val="14"/>
        <color theme="1"/>
        <rFont val="Arial"/>
        <family val="2"/>
      </rPr>
      <t>, Christian Förster Strasse 21, 20253 Hamburg</t>
    </r>
  </si>
  <si>
    <t>MTVL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</si>
</sst>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4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7" xfId="1" applyFont="1" applyBorder="1"/>
    <xf numFmtId="0" fontId="1" fillId="0" borderId="0" xfId="1" quotePrefix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4" xfId="1" applyNumberFormat="1" applyBorder="1"/>
    <xf numFmtId="16" fontId="1" fillId="0" borderId="0" xfId="1" applyNumberFormat="1"/>
    <xf numFmtId="0" fontId="10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 applyAlignment="1">
      <alignment horizontal="center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5" fillId="0" borderId="33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42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4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5" fillId="0" borderId="50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15" xfId="2" applyBorder="1" applyAlignment="1">
      <alignment wrapText="1"/>
    </xf>
    <xf numFmtId="0" fontId="1" fillId="0" borderId="18" xfId="2" applyBorder="1" applyAlignment="1">
      <alignment wrapText="1"/>
    </xf>
    <xf numFmtId="0" fontId="15" fillId="0" borderId="0" xfId="2" applyFont="1"/>
    <xf numFmtId="0" fontId="1" fillId="0" borderId="7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5" fillId="0" borderId="0" xfId="1" applyFont="1" applyAlignment="1"/>
    <xf numFmtId="0" fontId="5" fillId="0" borderId="7" xfId="1" applyFont="1" applyBorder="1" applyAlignment="1"/>
    <xf numFmtId="0" fontId="20" fillId="0" borderId="0" xfId="1" applyFont="1" applyAlignment="1">
      <alignment horizontal="center"/>
    </xf>
    <xf numFmtId="0" fontId="20" fillId="0" borderId="0" xfId="1" applyFont="1"/>
    <xf numFmtId="0" fontId="20" fillId="0" borderId="10" xfId="1" applyFont="1" applyBorder="1" applyAlignment="1">
      <alignment shrinkToFit="1"/>
    </xf>
    <xf numFmtId="0" fontId="20" fillId="3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/>
    <xf numFmtId="0" fontId="7" fillId="0" borderId="0" xfId="1" applyFont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10" xfId="1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Alignment="1">
      <alignment horizontal="left" shrinkToFit="1"/>
    </xf>
    <xf numFmtId="0" fontId="1" fillId="0" borderId="0" xfId="1"/>
    <xf numFmtId="0" fontId="1" fillId="0" borderId="0" xfId="2" applyAlignment="1">
      <alignment horizontal="center"/>
    </xf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left" shrinkToFit="1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0" borderId="0" xfId="1" applyAlignment="1">
      <alignment horizontal="right" shrinkToFit="1"/>
    </xf>
    <xf numFmtId="0" fontId="1" fillId="0" borderId="0" xfId="1" applyAlignment="1">
      <alignment horizontal="center"/>
    </xf>
    <xf numFmtId="1" fontId="1" fillId="0" borderId="10" xfId="1" applyNumberFormat="1" applyBorder="1" applyAlignment="1">
      <alignment horizontal="center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3" xfId="1" applyNumberFormat="1" applyBorder="1" applyAlignment="1">
      <alignment horizontal="left" shrinkToFit="1"/>
    </xf>
    <xf numFmtId="1" fontId="1" fillId="0" borderId="10" xfId="1" applyNumberFormat="1" applyBorder="1" applyAlignment="1">
      <alignment horizontal="left" shrinkToFit="1"/>
    </xf>
    <xf numFmtId="1" fontId="1" fillId="0" borderId="13" xfId="1" applyNumberFormat="1" applyFont="1" applyBorder="1" applyAlignment="1">
      <alignment horizontal="left" shrinkToFit="1"/>
    </xf>
    <xf numFmtId="1" fontId="1" fillId="0" borderId="10" xfId="1" applyNumberFormat="1" applyFont="1" applyBorder="1" applyAlignment="1">
      <alignment horizontal="left" shrinkToFit="1"/>
    </xf>
    <xf numFmtId="0" fontId="7" fillId="0" borderId="0" xfId="1" applyFont="1" applyAlignment="1">
      <alignment horizontal="left" vertical="top" wrapTex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0" fontId="1" fillId="0" borderId="10" xfId="1" applyBorder="1" applyAlignment="1">
      <alignment horizontal="center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165" fontId="1" fillId="0" borderId="11" xfId="1" applyNumberFormat="1" applyFont="1" applyBorder="1" applyAlignment="1">
      <alignment horizontal="right" shrinkToFit="1"/>
    </xf>
    <xf numFmtId="165" fontId="1" fillId="0" borderId="12" xfId="1" applyNumberFormat="1" applyFont="1" applyBorder="1" applyAlignment="1">
      <alignment horizontal="right" shrinkToFit="1"/>
    </xf>
    <xf numFmtId="164" fontId="1" fillId="0" borderId="0" xfId="1" applyNumberFormat="1" applyAlignment="1">
      <alignment horizontal="center" shrinkToFit="1"/>
    </xf>
    <xf numFmtId="0" fontId="1" fillId="0" borderId="9" xfId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0" fontId="20" fillId="2" borderId="11" xfId="1" applyFont="1" applyFill="1" applyBorder="1" applyAlignment="1" applyProtection="1">
      <alignment horizontal="center"/>
      <protection locked="0"/>
    </xf>
    <xf numFmtId="0" fontId="20" fillId="2" borderId="12" xfId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left"/>
    </xf>
    <xf numFmtId="0" fontId="1" fillId="0" borderId="10" xfId="1" applyFont="1" applyBorder="1" applyAlignment="1">
      <alignment horizontal="center" shrinkToFit="1"/>
    </xf>
    <xf numFmtId="1" fontId="1" fillId="0" borderId="10" xfId="1" applyNumberFormat="1" applyFont="1" applyBorder="1" applyAlignment="1">
      <alignment horizontal="center" shrinkToFit="1"/>
    </xf>
    <xf numFmtId="164" fontId="1" fillId="0" borderId="11" xfId="1" applyNumberFormat="1" applyFont="1" applyBorder="1" applyAlignment="1">
      <alignment horizontal="right" shrinkToFit="1"/>
    </xf>
    <xf numFmtId="164" fontId="1" fillId="0" borderId="12" xfId="1" applyNumberFormat="1" applyFont="1" applyBorder="1" applyAlignment="1">
      <alignment horizontal="right" shrinkToFit="1"/>
    </xf>
    <xf numFmtId="1" fontId="1" fillId="0" borderId="12" xfId="1" applyNumberFormat="1" applyFont="1" applyBorder="1" applyAlignment="1">
      <alignment horizontal="left" shrinkToFit="1"/>
    </xf>
    <xf numFmtId="1" fontId="20" fillId="0" borderId="13" xfId="1" applyNumberFormat="1" applyFont="1" applyBorder="1" applyAlignment="1">
      <alignment horizontal="left" shrinkToFit="1"/>
    </xf>
    <xf numFmtId="1" fontId="20" fillId="0" borderId="10" xfId="1" applyNumberFormat="1" applyFont="1" applyBorder="1" applyAlignment="1">
      <alignment horizontal="left" shrinkToFit="1"/>
    </xf>
    <xf numFmtId="165" fontId="20" fillId="0" borderId="11" xfId="1" applyNumberFormat="1" applyFont="1" applyBorder="1" applyAlignment="1">
      <alignment horizontal="right" shrinkToFit="1"/>
    </xf>
    <xf numFmtId="165" fontId="20" fillId="0" borderId="12" xfId="1" applyNumberFormat="1" applyFont="1" applyBorder="1" applyAlignment="1">
      <alignment horizontal="right" shrinkToFit="1"/>
    </xf>
    <xf numFmtId="0" fontId="20" fillId="0" borderId="10" xfId="1" applyFont="1" applyBorder="1" applyAlignment="1">
      <alignment horizontal="center" shrinkToFit="1"/>
    </xf>
    <xf numFmtId="1" fontId="20" fillId="0" borderId="10" xfId="1" applyNumberFormat="1" applyFont="1" applyBorder="1" applyAlignment="1">
      <alignment horizontal="center" shrinkToFit="1"/>
    </xf>
    <xf numFmtId="164" fontId="20" fillId="0" borderId="11" xfId="1" applyNumberFormat="1" applyFont="1" applyBorder="1" applyAlignment="1">
      <alignment horizontal="right" shrinkToFit="1"/>
    </xf>
    <xf numFmtId="164" fontId="20" fillId="0" borderId="12" xfId="1" applyNumberFormat="1" applyFont="1" applyBorder="1" applyAlignment="1">
      <alignment horizontal="right" shrinkToFit="1"/>
    </xf>
    <xf numFmtId="1" fontId="20" fillId="0" borderId="12" xfId="1" applyNumberFormat="1" applyFont="1" applyBorder="1" applyAlignment="1">
      <alignment horizontal="left" shrinkToFit="1"/>
    </xf>
    <xf numFmtId="0" fontId="1" fillId="0" borderId="0" xfId="1" applyFont="1" applyAlignment="1">
      <alignment horizontal="center"/>
    </xf>
    <xf numFmtId="20" fontId="1" fillId="0" borderId="0" xfId="1" quotePrefix="1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1" fillId="2" borderId="0" xfId="1" applyFont="1" applyFill="1" applyAlignment="1" applyProtection="1">
      <alignment horizontal="right"/>
      <protection locked="0"/>
    </xf>
    <xf numFmtId="0" fontId="1" fillId="2" borderId="0" xfId="1" applyFont="1" applyFill="1" applyAlignment="1" applyProtection="1">
      <alignment horizontal="left"/>
      <protection locked="0"/>
    </xf>
    <xf numFmtId="0" fontId="1" fillId="2" borderId="0" xfId="1" applyFill="1" applyProtection="1">
      <protection locked="0"/>
    </xf>
    <xf numFmtId="0" fontId="20" fillId="2" borderId="0" xfId="1" applyFont="1" applyFill="1" applyAlignment="1" applyProtection="1">
      <alignment horizontal="left"/>
      <protection locked="0"/>
    </xf>
    <xf numFmtId="0" fontId="20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20" fontId="20" fillId="0" borderId="0" xfId="1" quotePrefix="1" applyNumberFormat="1" applyFont="1" applyAlignment="1">
      <alignment horizontal="center"/>
    </xf>
    <xf numFmtId="1" fontId="20" fillId="0" borderId="0" xfId="1" applyNumberFormat="1" applyFont="1" applyAlignment="1">
      <alignment horizontal="center"/>
    </xf>
    <xf numFmtId="0" fontId="20" fillId="2" borderId="0" xfId="1" applyFont="1" applyFill="1" applyProtection="1">
      <protection locked="0"/>
    </xf>
    <xf numFmtId="0" fontId="1" fillId="2" borderId="0" xfId="1" applyFont="1" applyFill="1" applyProtection="1">
      <protection locked="0"/>
    </xf>
    <xf numFmtId="0" fontId="1" fillId="0" borderId="0" xfId="1" quotePrefix="1" applyAlignment="1">
      <alignment horizontal="left"/>
    </xf>
    <xf numFmtId="0" fontId="1" fillId="0" borderId="0" xfId="1" applyAlignment="1">
      <alignment horizontal="left" vertical="top" wrapText="1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22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7" fillId="0" borderId="0" xfId="1" applyFont="1" applyAlignment="1">
      <alignment horizontal="lef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0" borderId="0" xfId="1"/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7" fillId="0" borderId="0" xfId="1" applyFont="1"/>
    <xf numFmtId="165" fontId="1" fillId="0" borderId="0" xfId="1" applyNumberFormat="1" applyAlignment="1">
      <alignment horizontal="right" shrinkToFit="1"/>
    </xf>
    <xf numFmtId="1" fontId="1" fillId="0" borderId="0" xfId="1" applyNumberFormat="1" applyAlignment="1">
      <alignment horizontal="left" shrinkToFit="1"/>
    </xf>
    <xf numFmtId="0" fontId="1" fillId="0" borderId="0" xfId="1" applyAlignment="1">
      <alignment horizontal="center" shrinkToFit="1"/>
    </xf>
    <xf numFmtId="165" fontId="1" fillId="0" borderId="1" xfId="1" applyNumberFormat="1" applyBorder="1" applyAlignment="1">
      <alignment horizontal="right" shrinkToFit="1"/>
    </xf>
    <xf numFmtId="165" fontId="1" fillId="0" borderId="2" xfId="1" applyNumberFormat="1" applyBorder="1" applyAlignment="1">
      <alignment horizontal="right" shrinkToFit="1"/>
    </xf>
    <xf numFmtId="1" fontId="1" fillId="0" borderId="2" xfId="1" applyNumberFormat="1" applyBorder="1" applyAlignment="1">
      <alignment horizontal="left" shrinkToFit="1"/>
    </xf>
    <xf numFmtId="0" fontId="1" fillId="3" borderId="0" xfId="1" applyFill="1" applyAlignment="1">
      <alignment horizontal="right"/>
    </xf>
    <xf numFmtId="0" fontId="1" fillId="3" borderId="0" xfId="1" applyFill="1" applyAlignment="1">
      <alignment horizontal="left"/>
    </xf>
    <xf numFmtId="0" fontId="8" fillId="0" borderId="0" xfId="1" quotePrefix="1" applyFont="1" applyAlignment="1">
      <alignment horizontal="left"/>
    </xf>
    <xf numFmtId="15" fontId="3" fillId="0" borderId="4" xfId="1" quotePrefix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  <xf numFmtId="0" fontId="1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3" fillId="0" borderId="0" xfId="2" applyFont="1" applyAlignment="1">
      <alignment horizontal="center" wrapText="1"/>
    </xf>
    <xf numFmtId="0" fontId="13" fillId="0" borderId="19" xfId="2" applyFont="1" applyBorder="1" applyAlignment="1">
      <alignment horizontal="center" wrapText="1"/>
    </xf>
    <xf numFmtId="0" fontId="13" fillId="0" borderId="20" xfId="2" applyFont="1" applyBorder="1" applyAlignment="1">
      <alignment horizontal="center" wrapTex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4" fillId="0" borderId="53" xfId="2" applyFont="1" applyBorder="1" applyAlignment="1">
      <alignment horizontal="left" vertical="center" wrapText="1"/>
    </xf>
    <xf numFmtId="0" fontId="14" fillId="0" borderId="54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" fillId="0" borderId="16" xfId="2" applyBorder="1" applyAlignment="1">
      <alignment horizontal="left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5" xfId="2" applyBorder="1" applyAlignment="1">
      <alignment horizontal="center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4"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83615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F413EF58-89CA-44AC-9F63-8B7222F6A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055665" y="180000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67"/>
  <sheetViews>
    <sheetView showGridLines="0" topLeftCell="A2" zoomScaleNormal="100" workbookViewId="0">
      <selection activeCell="V29" sqref="V29:W29"/>
    </sheetView>
  </sheetViews>
  <sheetFormatPr baseColWidth="10" defaultColWidth="11.42578125" defaultRowHeight="12.75" x14ac:dyDescent="0.2"/>
  <cols>
    <col min="1" max="39" width="2.28515625" style="126" customWidth="1"/>
    <col min="40" max="40" width="2.7109375" style="126" customWidth="1"/>
    <col min="41" max="42" width="2.28515625" style="1" hidden="1" customWidth="1"/>
    <col min="43" max="51" width="2.28515625" style="126" hidden="1" customWidth="1"/>
    <col min="52" max="66" width="5.7109375" style="126" hidden="1" customWidth="1"/>
    <col min="67" max="16384" width="11.42578125" style="126"/>
  </cols>
  <sheetData>
    <row r="1" spans="1:82" hidden="1" x14ac:dyDescent="0.2">
      <c r="A1" s="158" t="s">
        <v>0</v>
      </c>
      <c r="B1" s="158"/>
      <c r="C1" s="158"/>
      <c r="D1" s="158"/>
      <c r="E1" s="158"/>
      <c r="F1" s="158"/>
      <c r="G1" s="158"/>
      <c r="H1" s="219" t="s">
        <v>1</v>
      </c>
      <c r="I1" s="219"/>
      <c r="J1" s="219"/>
      <c r="AO1" s="126"/>
    </row>
    <row r="2" spans="1:82" ht="15" x14ac:dyDescent="0.2">
      <c r="A2" s="220" t="s">
        <v>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2"/>
    </row>
    <row r="3" spans="1:82" ht="18" x14ac:dyDescent="0.25">
      <c r="A3" s="223" t="s">
        <v>226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5"/>
    </row>
    <row r="4" spans="1:82" ht="18" x14ac:dyDescent="0.25">
      <c r="A4" s="226" t="s">
        <v>192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5"/>
    </row>
    <row r="5" spans="1:82" ht="18" x14ac:dyDescent="0.25">
      <c r="A5" s="227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9"/>
    </row>
    <row r="6" spans="1:82" ht="18" x14ac:dyDescent="0.25">
      <c r="A6" s="230" t="s">
        <v>4</v>
      </c>
      <c r="B6" s="230"/>
      <c r="C6" s="230"/>
      <c r="D6" s="230"/>
      <c r="E6" s="230"/>
      <c r="F6" s="231" t="s">
        <v>239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</row>
    <row r="7" spans="1:82" x14ac:dyDescent="0.2">
      <c r="AC7" s="2"/>
      <c r="AE7" s="3"/>
      <c r="AH7" s="3"/>
      <c r="AI7" s="4"/>
      <c r="AJ7" s="4"/>
    </row>
    <row r="8" spans="1:82" x14ac:dyDescent="0.2">
      <c r="B8" s="232" t="s">
        <v>55</v>
      </c>
      <c r="C8" s="232"/>
      <c r="D8" s="232"/>
      <c r="E8" s="232"/>
      <c r="H8" s="232" t="s">
        <v>56</v>
      </c>
      <c r="I8" s="232"/>
      <c r="J8" s="232"/>
      <c r="K8" s="232"/>
      <c r="N8" s="232" t="s">
        <v>57</v>
      </c>
      <c r="O8" s="232"/>
      <c r="P8" s="232"/>
      <c r="Q8" s="232"/>
      <c r="T8" s="232" t="s">
        <v>58</v>
      </c>
      <c r="U8" s="232"/>
      <c r="V8" s="232"/>
      <c r="W8" s="232"/>
      <c r="Z8" s="233" t="s">
        <v>59</v>
      </c>
      <c r="AA8" s="233"/>
      <c r="AB8" s="233"/>
      <c r="AC8" s="233"/>
      <c r="AD8" s="233"/>
      <c r="AF8" s="233" t="s">
        <v>60</v>
      </c>
      <c r="AG8" s="233"/>
      <c r="AH8" s="233"/>
      <c r="AI8" s="233"/>
      <c r="AJ8" s="233"/>
    </row>
    <row r="9" spans="1:82" x14ac:dyDescent="0.2">
      <c r="B9" s="158" t="str">
        <f>AZ20</f>
        <v>HAPI</v>
      </c>
      <c r="C9" s="158"/>
      <c r="D9" s="158"/>
      <c r="E9" s="158"/>
      <c r="F9" s="140"/>
      <c r="H9" s="158" t="str">
        <f>AZ21</f>
        <v>HAHI</v>
      </c>
      <c r="I9" s="158"/>
      <c r="J9" s="158"/>
      <c r="K9" s="158"/>
      <c r="N9" s="158" t="str">
        <f>AZ22</f>
        <v>BGW</v>
      </c>
      <c r="O9" s="158"/>
      <c r="P9" s="158"/>
      <c r="Q9" s="158"/>
      <c r="R9" s="140"/>
      <c r="T9" s="158" t="str">
        <f>AZ23</f>
        <v>STG</v>
      </c>
      <c r="U9" s="158"/>
      <c r="V9" s="158"/>
      <c r="W9" s="158"/>
      <c r="X9" s="140"/>
      <c r="Z9" s="125" t="s">
        <v>73</v>
      </c>
      <c r="AA9" s="125"/>
      <c r="AB9" s="158" t="str">
        <f>IF(AC108=2,B108,IF(AC109=2,B109,IF(AC110=2,B110,IF(AC111=2,B111,""))))</f>
        <v/>
      </c>
      <c r="AC9" s="158"/>
      <c r="AD9" s="158"/>
      <c r="AE9" s="140"/>
      <c r="AF9" s="125" t="s">
        <v>75</v>
      </c>
      <c r="AG9" s="125"/>
      <c r="AH9" s="158" t="str">
        <f>IF(AC114=2,B114,IF(AC115=2,B115,IF(AC116=2,B116,IF(AC117=2,B117,""))))</f>
        <v/>
      </c>
      <c r="AI9" s="158"/>
      <c r="AJ9" s="158"/>
      <c r="AK9" s="140"/>
      <c r="AL9" s="140"/>
    </row>
    <row r="10" spans="1:82" x14ac:dyDescent="0.2">
      <c r="B10" s="158" t="str">
        <f>AZ27</f>
        <v>AMTV</v>
      </c>
      <c r="C10" s="158"/>
      <c r="D10" s="158"/>
      <c r="E10" s="158"/>
      <c r="F10" s="140"/>
      <c r="H10" s="158" t="str">
        <f>AZ26</f>
        <v>WSV</v>
      </c>
      <c r="I10" s="158"/>
      <c r="J10" s="158"/>
      <c r="K10" s="158"/>
      <c r="L10" s="140"/>
      <c r="N10" s="158" t="str">
        <f>AZ25</f>
        <v>TOWE2</v>
      </c>
      <c r="O10" s="158"/>
      <c r="P10" s="158"/>
      <c r="Q10" s="158"/>
      <c r="R10" s="140"/>
      <c r="T10" s="158" t="str">
        <f>AZ24</f>
        <v>BWB</v>
      </c>
      <c r="U10" s="158"/>
      <c r="V10" s="158"/>
      <c r="W10" s="158"/>
      <c r="X10" s="140"/>
      <c r="Z10" s="125" t="s">
        <v>76</v>
      </c>
      <c r="AA10" s="125"/>
      <c r="AB10" s="158" t="str">
        <f>IF(AC126=2,B126,IF(AC127=2,B127,IF(AC128=2,B128,IF(AC129=2,B129,""))))</f>
        <v/>
      </c>
      <c r="AC10" s="158"/>
      <c r="AD10" s="158"/>
      <c r="AE10" s="140"/>
      <c r="AF10" s="125" t="s">
        <v>74</v>
      </c>
      <c r="AG10" s="125"/>
      <c r="AH10" s="158" t="str">
        <f>IF(AC120=2,B120,IF(AC121=2,B121,IF(AC122=2,B122,IF(AC123=2,B123,""))))</f>
        <v/>
      </c>
      <c r="AI10" s="158"/>
      <c r="AJ10" s="158"/>
      <c r="AK10" s="140"/>
      <c r="AL10" s="140"/>
    </row>
    <row r="11" spans="1:82" x14ac:dyDescent="0.2">
      <c r="B11" s="158" t="str">
        <f>AZ28</f>
        <v>NTSV2</v>
      </c>
      <c r="C11" s="158"/>
      <c r="D11" s="158"/>
      <c r="E11" s="158"/>
      <c r="F11" s="140"/>
      <c r="H11" s="158" t="str">
        <f>AZ29</f>
        <v>EMTV</v>
      </c>
      <c r="I11" s="158"/>
      <c r="J11" s="158"/>
      <c r="K11" s="158"/>
      <c r="L11" s="140"/>
      <c r="N11" s="158" t="str">
        <f>AZ30</f>
        <v>ATSV</v>
      </c>
      <c r="O11" s="158"/>
      <c r="P11" s="158"/>
      <c r="Q11" s="158"/>
      <c r="R11" s="140"/>
      <c r="T11" s="158" t="str">
        <f>AZ31</f>
        <v>HTS</v>
      </c>
      <c r="U11" s="158"/>
      <c r="V11" s="158"/>
      <c r="W11" s="158"/>
      <c r="X11" s="140"/>
      <c r="Z11" s="125" t="s">
        <v>167</v>
      </c>
      <c r="AA11" s="125"/>
      <c r="AB11" s="158" t="str">
        <f>IF(AC108=3,B108,IF(AC109=3,B109,IF(AC110=3,B110,IF(AC111=3,B111,""))))</f>
        <v/>
      </c>
      <c r="AC11" s="158"/>
      <c r="AD11" s="158"/>
      <c r="AE11" s="140"/>
      <c r="AF11" s="125" t="s">
        <v>169</v>
      </c>
      <c r="AG11" s="125"/>
      <c r="AH11" s="158" t="str">
        <f>IF(AC114=3,B114,IF(AC115=3,B115,IF(AC116=3,B116,IF(AC117=3,B117,""))))</f>
        <v/>
      </c>
      <c r="AI11" s="158"/>
      <c r="AJ11" s="158"/>
      <c r="AK11" s="218" t="s">
        <v>237</v>
      </c>
      <c r="AL11" s="218"/>
      <c r="AM11" s="218"/>
      <c r="AN11" s="218"/>
    </row>
    <row r="12" spans="1:82" x14ac:dyDescent="0.2">
      <c r="B12" s="217" t="s">
        <v>204</v>
      </c>
      <c r="C12" s="158"/>
      <c r="D12" s="158"/>
      <c r="E12" s="158"/>
      <c r="H12" s="158" t="str">
        <f>AZ34</f>
        <v>KKNT</v>
      </c>
      <c r="I12" s="158"/>
      <c r="J12" s="158"/>
      <c r="K12" s="158"/>
      <c r="L12" s="140"/>
      <c r="N12" s="158" t="str">
        <f>AZ33</f>
        <v>BCH2</v>
      </c>
      <c r="O12" s="158"/>
      <c r="P12" s="158"/>
      <c r="Q12" s="158"/>
      <c r="R12" s="140"/>
      <c r="T12" s="158" t="str">
        <f>AZ32</f>
        <v>MTVL2</v>
      </c>
      <c r="U12" s="158"/>
      <c r="V12" s="158"/>
      <c r="W12" s="158"/>
      <c r="X12" s="140"/>
      <c r="Z12" s="125" t="s">
        <v>168</v>
      </c>
      <c r="AA12" s="125"/>
      <c r="AB12" s="158" t="str">
        <f>IF(AC126=3,B126,IF(AC127=3,B127,IF(AC128=3,B128,IF(AC129=3,B129,""))))</f>
        <v/>
      </c>
      <c r="AC12" s="158"/>
      <c r="AD12" s="158"/>
      <c r="AE12" s="140"/>
      <c r="AF12" s="125" t="s">
        <v>170</v>
      </c>
      <c r="AG12" s="125"/>
      <c r="AH12" s="158" t="str">
        <f>IF(AC120=3,B120,IF(AC121=3,B121,IF(AC122=3,B122,IF(AC123=3,B123,""))))</f>
        <v/>
      </c>
      <c r="AI12" s="158"/>
      <c r="AJ12" s="158"/>
      <c r="AK12" s="218"/>
      <c r="AL12" s="218"/>
      <c r="AM12" s="218"/>
      <c r="AN12" s="218"/>
    </row>
    <row r="13" spans="1:82" x14ac:dyDescent="0.2">
      <c r="B13" s="125"/>
      <c r="C13" s="125"/>
      <c r="D13" s="125"/>
      <c r="E13" s="125"/>
      <c r="H13" s="125"/>
      <c r="I13" s="125"/>
      <c r="J13" s="125"/>
      <c r="K13" s="125"/>
      <c r="N13" s="125"/>
      <c r="O13" s="125"/>
      <c r="P13" s="125"/>
      <c r="Q13" s="125"/>
      <c r="T13" s="125"/>
      <c r="U13" s="125"/>
      <c r="V13" s="125"/>
      <c r="W13" s="125"/>
      <c r="Z13" s="125" t="s">
        <v>66</v>
      </c>
      <c r="AA13" s="125"/>
      <c r="AB13" s="158" t="str">
        <f>IF(AC108=1,B108,IF(AC109=1,B109,IF(AC110=1,B110,IF(AC111=1,B111,""))))</f>
        <v/>
      </c>
      <c r="AC13" s="158"/>
      <c r="AD13" s="158"/>
      <c r="AE13" s="140"/>
      <c r="AF13" s="125" t="s">
        <v>71</v>
      </c>
      <c r="AG13" s="125"/>
      <c r="AH13" s="158" t="str">
        <f>IF(AC114=1,B114,IF(AC115=1,B115,IF(AC116=1,B116,IF(AC117=1,B117,""))))</f>
        <v/>
      </c>
      <c r="AI13" s="158"/>
      <c r="AJ13" s="158"/>
      <c r="AK13" s="140"/>
      <c r="AL13" s="140"/>
    </row>
    <row r="14" spans="1:82" x14ac:dyDescent="0.2">
      <c r="B14" s="125"/>
      <c r="C14" s="125"/>
      <c r="D14" s="125"/>
      <c r="E14" s="125"/>
      <c r="H14" s="125"/>
      <c r="I14" s="125"/>
      <c r="J14" s="125"/>
      <c r="K14" s="125"/>
      <c r="N14" s="125"/>
      <c r="O14" s="125"/>
      <c r="P14" s="125"/>
      <c r="Q14" s="125"/>
      <c r="T14" s="125"/>
      <c r="U14" s="125"/>
      <c r="V14" s="125"/>
      <c r="W14" s="125"/>
      <c r="Z14" s="125" t="s">
        <v>72</v>
      </c>
      <c r="AA14" s="125"/>
      <c r="AB14" s="158" t="str">
        <f>IF(AC126=1,B126,IF(AC127=1,B127,IF(AC128=1,B128,IF(AC129=1,B129,""))))</f>
        <v/>
      </c>
      <c r="AC14" s="158"/>
      <c r="AD14" s="158"/>
      <c r="AE14" s="140"/>
      <c r="AF14" s="125" t="s">
        <v>67</v>
      </c>
      <c r="AG14" s="125"/>
      <c r="AH14" s="158" t="str">
        <f>IF(AC120=1,B120,IF(AC121=1,B121,IF(AC122=1,B122,IF(AC123=1,B123,""))))</f>
        <v/>
      </c>
      <c r="AI14" s="158"/>
      <c r="AJ14" s="158"/>
      <c r="AK14" s="140"/>
      <c r="AL14" s="140"/>
      <c r="BY14" s="5"/>
      <c r="BZ14" s="5"/>
      <c r="CA14" s="5"/>
      <c r="CB14" s="5"/>
      <c r="CC14" s="5"/>
      <c r="CD14" s="5"/>
    </row>
    <row r="15" spans="1:8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AU15" s="141" t="s">
        <v>14</v>
      </c>
      <c r="AV15" s="140"/>
      <c r="AW15" s="140"/>
      <c r="AX15" s="140"/>
      <c r="AY15" s="140"/>
      <c r="AZ15" s="141" t="s">
        <v>15</v>
      </c>
      <c r="BA15" s="140"/>
      <c r="BY15" s="125"/>
      <c r="BZ15" s="125"/>
    </row>
    <row r="16" spans="1:82" ht="13.15" customHeight="1" x14ac:dyDescent="0.2">
      <c r="A16" s="218" t="str">
        <f>"Folgende Mannschaften dürfen das Turnier zu Ende spielen, sind jedoch nicht für die Runde 1 am 6. Juni 2026 qualifiziert:"</f>
        <v>Folgende Mannschaften dürfen das Turnier zu Ende spielen, sind jedoch nicht für die Runde 1 am 6. Juni 2026 qualifiziert: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BY16" s="125"/>
      <c r="BZ16" s="125"/>
    </row>
    <row r="17" spans="1:78" x14ac:dyDescent="0.2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BY17" s="125"/>
      <c r="BZ17" s="125"/>
    </row>
    <row r="18" spans="1:78" x14ac:dyDescent="0.2">
      <c r="A18" s="6"/>
      <c r="B18" s="6"/>
      <c r="C18" s="6"/>
      <c r="D18" s="6"/>
      <c r="E18" s="6"/>
      <c r="F18" s="6" t="s">
        <v>21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25"/>
      <c r="BZ18" s="125"/>
    </row>
    <row r="19" spans="1:78" x14ac:dyDescent="0.2">
      <c r="A19" s="6"/>
      <c r="B19" s="6"/>
      <c r="C19" s="6"/>
      <c r="D19" s="6"/>
      <c r="E19" s="6"/>
      <c r="F19" s="125" t="s">
        <v>30</v>
      </c>
      <c r="G19" s="6"/>
      <c r="H19" s="6"/>
      <c r="I19" s="6"/>
      <c r="J19" s="6"/>
      <c r="K19" s="6"/>
      <c r="L19" s="6"/>
      <c r="M19" s="6"/>
      <c r="N19" s="6"/>
      <c r="O19" s="6"/>
      <c r="P19" s="6"/>
      <c r="BY19" s="125"/>
      <c r="BZ19" s="125"/>
    </row>
    <row r="20" spans="1:78" x14ac:dyDescent="0.2">
      <c r="AN20" s="7" t="s">
        <v>233</v>
      </c>
      <c r="AU20" s="6" t="s">
        <v>21</v>
      </c>
      <c r="AV20" s="140"/>
      <c r="AW20" s="140"/>
      <c r="AX20" s="140"/>
      <c r="AY20" s="140"/>
      <c r="AZ20" s="140" t="s">
        <v>211</v>
      </c>
      <c r="BA20" s="140">
        <v>1</v>
      </c>
    </row>
    <row r="21" spans="1:78" ht="20.25" customHeight="1" x14ac:dyDescent="0.3">
      <c r="A21" s="187" t="s">
        <v>227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J21" s="128"/>
      <c r="AK21" s="128"/>
      <c r="AL21" s="128"/>
      <c r="AM21" s="128"/>
      <c r="AN21" s="128"/>
      <c r="AO21" s="128"/>
      <c r="AU21" s="134" t="s">
        <v>30</v>
      </c>
      <c r="AV21" s="140"/>
      <c r="AW21" s="140"/>
      <c r="AX21" s="140"/>
      <c r="AY21" s="140"/>
      <c r="AZ21" s="140" t="s">
        <v>68</v>
      </c>
      <c r="BA21" s="140">
        <v>2</v>
      </c>
    </row>
    <row r="22" spans="1:78" x14ac:dyDescent="0.2">
      <c r="A22" s="152" t="s">
        <v>5</v>
      </c>
      <c r="B22" s="152"/>
      <c r="C22" s="152"/>
      <c r="D22" s="153" t="s">
        <v>6</v>
      </c>
      <c r="E22" s="153"/>
      <c r="F22" s="154" t="s">
        <v>7</v>
      </c>
      <c r="G22" s="154"/>
      <c r="H22" s="154"/>
      <c r="I22" s="152" t="s">
        <v>8</v>
      </c>
      <c r="J22" s="152"/>
      <c r="K22" s="152"/>
      <c r="L22" s="152" t="s">
        <v>9</v>
      </c>
      <c r="M22" s="152"/>
      <c r="N22" s="152" t="s">
        <v>10</v>
      </c>
      <c r="O22" s="152"/>
      <c r="P22" s="152"/>
      <c r="Q22" s="152"/>
      <c r="R22" s="152"/>
      <c r="S22" s="152"/>
      <c r="T22" s="152"/>
      <c r="U22" s="8"/>
      <c r="V22" s="152" t="s">
        <v>11</v>
      </c>
      <c r="W22" s="152"/>
      <c r="X22" s="152"/>
      <c r="Y22" s="152"/>
      <c r="Z22" s="152"/>
      <c r="AA22" s="8"/>
      <c r="AB22" s="152" t="s">
        <v>12</v>
      </c>
      <c r="AC22" s="152"/>
      <c r="AD22" s="152"/>
      <c r="AE22" s="152"/>
      <c r="AF22" s="152"/>
      <c r="AG22" s="152"/>
      <c r="AH22" s="152"/>
      <c r="AI22" s="152" t="s">
        <v>13</v>
      </c>
      <c r="AJ22" s="152"/>
      <c r="AK22" s="152"/>
      <c r="AL22" s="152"/>
      <c r="AM22" s="152"/>
      <c r="AN22" s="152"/>
      <c r="AO22" s="129"/>
      <c r="AQ22" s="126" t="s">
        <v>91</v>
      </c>
      <c r="AU22" s="141"/>
      <c r="AV22" s="140"/>
      <c r="AW22" s="140"/>
      <c r="AX22" s="140"/>
      <c r="AY22" s="140"/>
      <c r="AZ22" s="140" t="s">
        <v>212</v>
      </c>
      <c r="BA22" s="140">
        <v>3</v>
      </c>
    </row>
    <row r="23" spans="1:78" hidden="1" x14ac:dyDescent="0.2">
      <c r="A23" s="212" t="str">
        <f t="shared" ref="A23:A46" si="0">$H$1</f>
        <v>M18-2</v>
      </c>
      <c r="B23" s="212"/>
      <c r="C23" s="212"/>
      <c r="D23" s="212">
        <v>2</v>
      </c>
      <c r="E23" s="212"/>
      <c r="F23" s="212" t="s">
        <v>91</v>
      </c>
      <c r="G23" s="212"/>
      <c r="H23" s="212"/>
      <c r="I23" s="213"/>
      <c r="J23" s="213"/>
      <c r="K23" s="213"/>
      <c r="L23" s="214"/>
      <c r="M23" s="214"/>
      <c r="N23" s="211" t="str">
        <f>B10</f>
        <v>AMTV</v>
      </c>
      <c r="O23" s="211"/>
      <c r="P23" s="211"/>
      <c r="Q23" s="130" t="s">
        <v>17</v>
      </c>
      <c r="R23" s="211" t="str">
        <f>B12</f>
        <v/>
      </c>
      <c r="S23" s="211"/>
      <c r="T23" s="211"/>
      <c r="U23" s="131"/>
      <c r="V23" s="215"/>
      <c r="W23" s="215"/>
      <c r="X23" s="130" t="s">
        <v>18</v>
      </c>
      <c r="Y23" s="209"/>
      <c r="Z23" s="209"/>
      <c r="AA23" s="131"/>
      <c r="AB23" s="210" t="str">
        <f>$T$11</f>
        <v>HTS</v>
      </c>
      <c r="AC23" s="210"/>
      <c r="AD23" s="210"/>
      <c r="AE23" s="130" t="s">
        <v>17</v>
      </c>
      <c r="AF23" s="211" t="str">
        <f>$B$11</f>
        <v>NTSV2</v>
      </c>
      <c r="AG23" s="211"/>
      <c r="AH23" s="211"/>
      <c r="AI23" s="131"/>
      <c r="AJ23" s="131"/>
      <c r="AK23" s="212"/>
      <c r="AL23" s="212"/>
      <c r="AM23" s="212"/>
      <c r="AQ23" s="126" t="str">
        <f>N23&amp;R23</f>
        <v>AMTV</v>
      </c>
      <c r="AR23" s="126">
        <f>V23</f>
        <v>0</v>
      </c>
      <c r="AS23" s="126">
        <f>Y23</f>
        <v>0</v>
      </c>
      <c r="AU23" s="141"/>
      <c r="AV23" s="140"/>
      <c r="AW23" s="140"/>
      <c r="AX23" s="140"/>
      <c r="AY23" s="140"/>
      <c r="AZ23" s="140" t="s">
        <v>33</v>
      </c>
      <c r="BA23" s="140">
        <v>4</v>
      </c>
    </row>
    <row r="24" spans="1:78" hidden="1" x14ac:dyDescent="0.2">
      <c r="A24" s="212" t="str">
        <f t="shared" si="0"/>
        <v>M18-2</v>
      </c>
      <c r="B24" s="212"/>
      <c r="C24" s="212"/>
      <c r="D24" s="212">
        <v>6</v>
      </c>
      <c r="E24" s="212"/>
      <c r="F24" s="212" t="s">
        <v>91</v>
      </c>
      <c r="G24" s="212"/>
      <c r="H24" s="212"/>
      <c r="I24" s="213"/>
      <c r="J24" s="213"/>
      <c r="K24" s="213"/>
      <c r="L24" s="214"/>
      <c r="M24" s="214"/>
      <c r="N24" s="211" t="str">
        <f>B12</f>
        <v/>
      </c>
      <c r="O24" s="211"/>
      <c r="P24" s="211"/>
      <c r="Q24" s="130" t="s">
        <v>17</v>
      </c>
      <c r="R24" s="211" t="str">
        <f>B9</f>
        <v>HAPI</v>
      </c>
      <c r="S24" s="211"/>
      <c r="T24" s="211"/>
      <c r="U24" s="131"/>
      <c r="V24" s="215"/>
      <c r="W24" s="215"/>
      <c r="X24" s="130" t="s">
        <v>18</v>
      </c>
      <c r="Y24" s="209"/>
      <c r="Z24" s="209"/>
      <c r="AA24" s="131"/>
      <c r="AB24" s="210" t="str">
        <f>$T$11</f>
        <v>HTS</v>
      </c>
      <c r="AC24" s="210"/>
      <c r="AD24" s="210"/>
      <c r="AE24" s="130" t="s">
        <v>17</v>
      </c>
      <c r="AF24" s="211" t="str">
        <f>$B$11</f>
        <v>NTSV2</v>
      </c>
      <c r="AG24" s="211"/>
      <c r="AH24" s="211"/>
      <c r="AI24" s="131"/>
      <c r="AJ24" s="131"/>
      <c r="AK24" s="212"/>
      <c r="AL24" s="212"/>
      <c r="AM24" s="212"/>
      <c r="AQ24" s="126" t="str">
        <f t="shared" ref="AQ24:AQ25" si="1">N24&amp;R24</f>
        <v>HAPI</v>
      </c>
      <c r="AR24" s="126">
        <f t="shared" ref="AR24:AR25" si="2">V24</f>
        <v>0</v>
      </c>
      <c r="AS24" s="126">
        <f t="shared" ref="AS24:AS25" si="3">Y24</f>
        <v>0</v>
      </c>
      <c r="AU24" s="140"/>
      <c r="AV24" s="140"/>
      <c r="AW24" s="140"/>
      <c r="AX24" s="140"/>
      <c r="AY24" s="140"/>
      <c r="AZ24" s="140" t="s">
        <v>28</v>
      </c>
      <c r="BA24" s="140">
        <v>5</v>
      </c>
    </row>
    <row r="25" spans="1:78" hidden="1" x14ac:dyDescent="0.2">
      <c r="A25" s="212" t="str">
        <f t="shared" si="0"/>
        <v>M18-2</v>
      </c>
      <c r="B25" s="212"/>
      <c r="C25" s="212"/>
      <c r="D25" s="212">
        <v>10</v>
      </c>
      <c r="E25" s="212"/>
      <c r="F25" s="212" t="s">
        <v>91</v>
      </c>
      <c r="G25" s="212"/>
      <c r="H25" s="212"/>
      <c r="I25" s="213"/>
      <c r="J25" s="213"/>
      <c r="K25" s="213"/>
      <c r="L25" s="214"/>
      <c r="M25" s="214"/>
      <c r="N25" s="211" t="str">
        <f>B11</f>
        <v>NTSV2</v>
      </c>
      <c r="O25" s="211"/>
      <c r="P25" s="211"/>
      <c r="Q25" s="130" t="s">
        <v>17</v>
      </c>
      <c r="R25" s="211" t="str">
        <f>B12</f>
        <v/>
      </c>
      <c r="S25" s="211"/>
      <c r="T25" s="211"/>
      <c r="U25" s="131"/>
      <c r="V25" s="215"/>
      <c r="W25" s="215"/>
      <c r="X25" s="130" t="s">
        <v>18</v>
      </c>
      <c r="Y25" s="209"/>
      <c r="Z25" s="209"/>
      <c r="AA25" s="131"/>
      <c r="AB25" s="210" t="str">
        <f>$B$10</f>
        <v>AMTV</v>
      </c>
      <c r="AC25" s="210"/>
      <c r="AD25" s="210"/>
      <c r="AE25" s="130" t="s">
        <v>17</v>
      </c>
      <c r="AF25" s="211" t="str">
        <f>$T$12</f>
        <v>MTVL2</v>
      </c>
      <c r="AG25" s="211"/>
      <c r="AH25" s="211"/>
      <c r="AI25" s="131"/>
      <c r="AJ25" s="131"/>
      <c r="AK25" s="212"/>
      <c r="AL25" s="212"/>
      <c r="AM25" s="212"/>
      <c r="AQ25" s="126" t="str">
        <f t="shared" si="1"/>
        <v>NTSV2</v>
      </c>
      <c r="AR25" s="126">
        <f t="shared" si="2"/>
        <v>0</v>
      </c>
      <c r="AS25" s="126">
        <f t="shared" si="3"/>
        <v>0</v>
      </c>
      <c r="AU25" s="140"/>
      <c r="AV25" s="140"/>
      <c r="AW25" s="140"/>
      <c r="AX25" s="140"/>
      <c r="AY25" s="140"/>
      <c r="AZ25" s="140" t="s">
        <v>21</v>
      </c>
      <c r="BA25" s="140"/>
    </row>
    <row r="26" spans="1:78" x14ac:dyDescent="0.2">
      <c r="A26" s="202" t="str">
        <f t="shared" si="0"/>
        <v>M18-2</v>
      </c>
      <c r="B26" s="202"/>
      <c r="C26" s="202"/>
      <c r="D26" s="202">
        <v>101</v>
      </c>
      <c r="E26" s="202"/>
      <c r="F26" s="202" t="s">
        <v>91</v>
      </c>
      <c r="G26" s="202"/>
      <c r="H26" s="202"/>
      <c r="I26" s="203" t="s">
        <v>92</v>
      </c>
      <c r="J26" s="203"/>
      <c r="K26" s="203"/>
      <c r="L26" s="204">
        <v>1</v>
      </c>
      <c r="M26" s="204"/>
      <c r="N26" s="205" t="str">
        <f>B11</f>
        <v>NTSV2</v>
      </c>
      <c r="O26" s="205"/>
      <c r="P26" s="205"/>
      <c r="Q26" s="142" t="s">
        <v>17</v>
      </c>
      <c r="R26" s="205" t="str">
        <f>B9</f>
        <v>HAPI</v>
      </c>
      <c r="S26" s="205"/>
      <c r="T26" s="205"/>
      <c r="U26" s="143"/>
      <c r="V26" s="216"/>
      <c r="W26" s="216"/>
      <c r="X26" s="142" t="s">
        <v>18</v>
      </c>
      <c r="Y26" s="207"/>
      <c r="Z26" s="207"/>
      <c r="AA26" s="143"/>
      <c r="AB26" s="161" t="str">
        <f>$B$10</f>
        <v>AMTV</v>
      </c>
      <c r="AC26" s="161"/>
      <c r="AD26" s="161"/>
      <c r="AE26" s="142" t="s">
        <v>17</v>
      </c>
      <c r="AF26" s="155" t="str">
        <f>$H$11</f>
        <v>EMTV</v>
      </c>
      <c r="AG26" s="155"/>
      <c r="AH26" s="155"/>
      <c r="AI26" s="143"/>
      <c r="AJ26" s="143"/>
      <c r="AK26" s="202" t="str">
        <f>N28</f>
        <v>BWB</v>
      </c>
      <c r="AL26" s="202"/>
      <c r="AM26" s="202"/>
      <c r="AN26" s="143"/>
      <c r="AQ26" s="126" t="str">
        <f>N28&amp;R28</f>
        <v>BWBMTVL2</v>
      </c>
      <c r="AR26" s="126">
        <f>V28</f>
        <v>0</v>
      </c>
      <c r="AS26" s="126">
        <f>Y28</f>
        <v>0</v>
      </c>
      <c r="AU26" s="140"/>
      <c r="AV26" s="140"/>
      <c r="AW26" s="140"/>
      <c r="AX26" s="140"/>
      <c r="AY26" s="140"/>
      <c r="AZ26" s="140" t="s">
        <v>34</v>
      </c>
      <c r="BA26" s="140">
        <v>7</v>
      </c>
    </row>
    <row r="27" spans="1:78" x14ac:dyDescent="0.2">
      <c r="A27" s="162" t="str">
        <f t="shared" si="0"/>
        <v>M18-2</v>
      </c>
      <c r="B27" s="162"/>
      <c r="C27" s="162"/>
      <c r="D27" s="162">
        <v>102</v>
      </c>
      <c r="E27" s="162"/>
      <c r="F27" s="162" t="s">
        <v>94</v>
      </c>
      <c r="G27" s="162"/>
      <c r="H27" s="162"/>
      <c r="I27" s="156" t="s">
        <v>92</v>
      </c>
      <c r="J27" s="156"/>
      <c r="K27" s="156"/>
      <c r="L27" s="157">
        <v>2</v>
      </c>
      <c r="M27" s="157"/>
      <c r="N27" s="158" t="str">
        <f>T11</f>
        <v>HTS</v>
      </c>
      <c r="O27" s="158"/>
      <c r="P27" s="158"/>
      <c r="Q27" s="123" t="s">
        <v>17</v>
      </c>
      <c r="R27" s="158" t="str">
        <f>T9</f>
        <v>STG</v>
      </c>
      <c r="S27" s="158"/>
      <c r="T27" s="158"/>
      <c r="V27" s="159"/>
      <c r="W27" s="159"/>
      <c r="X27" s="123" t="s">
        <v>18</v>
      </c>
      <c r="Y27" s="160"/>
      <c r="Z27" s="160"/>
      <c r="AB27" s="161" t="str">
        <f>$N$9</f>
        <v>BGW</v>
      </c>
      <c r="AC27" s="161"/>
      <c r="AD27" s="161"/>
      <c r="AE27" s="136" t="s">
        <v>17</v>
      </c>
      <c r="AF27" s="155" t="str">
        <f>$T$10</f>
        <v>BWB</v>
      </c>
      <c r="AG27" s="155"/>
      <c r="AH27" s="155"/>
      <c r="AK27" s="162" t="str">
        <f>N29</f>
        <v>EMTV</v>
      </c>
      <c r="AL27" s="162"/>
      <c r="AM27" s="162"/>
      <c r="AQ27" s="126" t="str">
        <f>N36&amp;R36</f>
        <v>MTVL2STG</v>
      </c>
      <c r="AR27" s="126">
        <f>V36</f>
        <v>0</v>
      </c>
      <c r="AS27" s="126">
        <f>Y36</f>
        <v>0</v>
      </c>
      <c r="AU27" s="140"/>
      <c r="AV27" s="140"/>
      <c r="AW27" s="140"/>
      <c r="AX27" s="140"/>
      <c r="AY27" s="140"/>
      <c r="AZ27" s="140" t="s">
        <v>25</v>
      </c>
      <c r="BA27" s="140">
        <v>8</v>
      </c>
    </row>
    <row r="28" spans="1:78" x14ac:dyDescent="0.2">
      <c r="A28" s="202" t="str">
        <f t="shared" si="0"/>
        <v>M18-2</v>
      </c>
      <c r="B28" s="202"/>
      <c r="C28" s="202"/>
      <c r="D28" s="202">
        <v>103</v>
      </c>
      <c r="E28" s="202"/>
      <c r="F28" s="202" t="s">
        <v>94</v>
      </c>
      <c r="G28" s="202"/>
      <c r="H28" s="202"/>
      <c r="I28" s="203" t="s">
        <v>193</v>
      </c>
      <c r="J28" s="203"/>
      <c r="K28" s="203"/>
      <c r="L28" s="204">
        <v>1</v>
      </c>
      <c r="M28" s="204"/>
      <c r="N28" s="205" t="str">
        <f>T10</f>
        <v>BWB</v>
      </c>
      <c r="O28" s="205"/>
      <c r="P28" s="205"/>
      <c r="Q28" s="142" t="s">
        <v>17</v>
      </c>
      <c r="R28" s="205" t="str">
        <f>T12</f>
        <v>MTVL2</v>
      </c>
      <c r="S28" s="205"/>
      <c r="T28" s="205"/>
      <c r="U28" s="143"/>
      <c r="V28" s="206"/>
      <c r="W28" s="206"/>
      <c r="X28" s="142" t="s">
        <v>18</v>
      </c>
      <c r="Y28" s="207"/>
      <c r="Z28" s="207"/>
      <c r="AA28" s="143"/>
      <c r="AB28" s="161" t="str">
        <f t="shared" ref="AB28:AF39" si="4">$H$11</f>
        <v>EMTV</v>
      </c>
      <c r="AC28" s="161"/>
      <c r="AD28" s="161"/>
      <c r="AE28" s="142" t="s">
        <v>17</v>
      </c>
      <c r="AF28" s="155" t="str">
        <f t="shared" ref="AB28:AF30" si="5">$N$9</f>
        <v>BGW</v>
      </c>
      <c r="AG28" s="155"/>
      <c r="AH28" s="155"/>
      <c r="AI28" s="143"/>
      <c r="AJ28" s="143"/>
      <c r="AK28" s="202" t="str">
        <f>R26</f>
        <v>HAPI</v>
      </c>
      <c r="AL28" s="202"/>
      <c r="AM28" s="202"/>
      <c r="AN28" s="143"/>
      <c r="AQ28" s="126" t="str">
        <f>N46&amp;R46</f>
        <v>HTSMTVL2</v>
      </c>
      <c r="AR28" s="126">
        <f>V46</f>
        <v>0</v>
      </c>
      <c r="AS28" s="126">
        <f>Y46</f>
        <v>0</v>
      </c>
      <c r="AU28" s="134"/>
      <c r="AV28" s="140"/>
      <c r="AW28" s="140"/>
      <c r="AX28" s="140"/>
      <c r="AY28" s="140"/>
      <c r="AZ28" s="140" t="s">
        <v>30</v>
      </c>
      <c r="BA28" s="140"/>
    </row>
    <row r="29" spans="1:78" x14ac:dyDescent="0.2">
      <c r="A29" s="162" t="str">
        <f t="shared" si="0"/>
        <v>M18-2</v>
      </c>
      <c r="B29" s="162"/>
      <c r="C29" s="162"/>
      <c r="D29" s="162">
        <v>104</v>
      </c>
      <c r="E29" s="162"/>
      <c r="F29" s="162" t="s">
        <v>93</v>
      </c>
      <c r="G29" s="162"/>
      <c r="H29" s="162"/>
      <c r="I29" s="203" t="s">
        <v>193</v>
      </c>
      <c r="J29" s="203"/>
      <c r="K29" s="203"/>
      <c r="L29" s="157">
        <v>2</v>
      </c>
      <c r="M29" s="157"/>
      <c r="N29" s="158" t="str">
        <f>H11</f>
        <v>EMTV</v>
      </c>
      <c r="O29" s="158"/>
      <c r="P29" s="158"/>
      <c r="Q29" s="123" t="s">
        <v>17</v>
      </c>
      <c r="R29" s="158" t="str">
        <f>H9</f>
        <v>HAHI</v>
      </c>
      <c r="S29" s="158"/>
      <c r="T29" s="158"/>
      <c r="V29" s="159"/>
      <c r="W29" s="159"/>
      <c r="X29" s="123" t="s">
        <v>18</v>
      </c>
      <c r="Y29" s="160"/>
      <c r="Z29" s="160"/>
      <c r="AB29" s="161" t="str">
        <f t="shared" ref="AB29:AB31" si="6">$T$10</f>
        <v>BWB</v>
      </c>
      <c r="AC29" s="161"/>
      <c r="AD29" s="161"/>
      <c r="AE29" s="136" t="s">
        <v>17</v>
      </c>
      <c r="AF29" s="155" t="str">
        <f t="shared" ref="AF29:AF30" si="7">$B$10</f>
        <v>AMTV</v>
      </c>
      <c r="AG29" s="155"/>
      <c r="AH29" s="155"/>
      <c r="AK29" s="162" t="str">
        <f>R27</f>
        <v>STG</v>
      </c>
      <c r="AL29" s="162"/>
      <c r="AM29" s="162"/>
      <c r="AQ29" s="126" t="str">
        <f>N26&amp;R26</f>
        <v>NTSV2HAPI</v>
      </c>
      <c r="AR29" s="126">
        <f>V26</f>
        <v>0</v>
      </c>
      <c r="AS29" s="126">
        <f>Y26</f>
        <v>0</v>
      </c>
      <c r="AU29" s="134"/>
      <c r="AV29" s="140"/>
      <c r="AW29" s="140"/>
      <c r="AX29" s="140"/>
      <c r="AY29" s="140"/>
      <c r="AZ29" s="140" t="s">
        <v>23</v>
      </c>
      <c r="BA29" s="140">
        <v>10</v>
      </c>
      <c r="BJ29" s="140"/>
      <c r="BK29" s="140"/>
    </row>
    <row r="30" spans="1:78" x14ac:dyDescent="0.2">
      <c r="A30" s="162" t="str">
        <f t="shared" si="0"/>
        <v>M18-2</v>
      </c>
      <c r="B30" s="162"/>
      <c r="C30" s="162"/>
      <c r="D30" s="162">
        <v>105</v>
      </c>
      <c r="E30" s="162"/>
      <c r="F30" s="162" t="s">
        <v>93</v>
      </c>
      <c r="G30" s="162"/>
      <c r="H30" s="162"/>
      <c r="I30" s="156" t="s">
        <v>194</v>
      </c>
      <c r="J30" s="156"/>
      <c r="K30" s="156"/>
      <c r="L30" s="157">
        <v>1</v>
      </c>
      <c r="M30" s="157"/>
      <c r="N30" s="158" t="str">
        <f>H10</f>
        <v>WSV</v>
      </c>
      <c r="O30" s="158"/>
      <c r="P30" s="158"/>
      <c r="Q30" s="123" t="s">
        <v>17</v>
      </c>
      <c r="R30" s="158" t="str">
        <f>H12</f>
        <v>KKNT</v>
      </c>
      <c r="S30" s="158"/>
      <c r="T30" s="158"/>
      <c r="V30" s="159"/>
      <c r="W30" s="159"/>
      <c r="X30" s="123" t="s">
        <v>18</v>
      </c>
      <c r="Y30" s="160"/>
      <c r="Z30" s="160"/>
      <c r="AB30" s="161" t="str">
        <f t="shared" si="5"/>
        <v>BGW</v>
      </c>
      <c r="AC30" s="161"/>
      <c r="AD30" s="161"/>
      <c r="AE30" s="136" t="s">
        <v>17</v>
      </c>
      <c r="AF30" s="155" t="str">
        <f t="shared" si="7"/>
        <v>AMTV</v>
      </c>
      <c r="AG30" s="155"/>
      <c r="AH30" s="155"/>
      <c r="AK30" s="162" t="str">
        <f>R28</f>
        <v>MTVL2</v>
      </c>
      <c r="AL30" s="162"/>
      <c r="AM30" s="162"/>
      <c r="AQ30" s="126" t="str">
        <f>N27&amp;R27</f>
        <v>HTSSTG</v>
      </c>
      <c r="AR30" s="126">
        <f>V27</f>
        <v>0</v>
      </c>
      <c r="AS30" s="126">
        <f>Y27</f>
        <v>0</v>
      </c>
      <c r="AU30" s="140"/>
      <c r="AV30" s="140"/>
      <c r="AW30" s="140"/>
      <c r="AX30" s="140"/>
      <c r="AY30" s="140"/>
      <c r="AZ30" s="140" t="s">
        <v>20</v>
      </c>
      <c r="BA30" s="140">
        <v>11</v>
      </c>
      <c r="BH30" s="140"/>
      <c r="BI30" s="140"/>
      <c r="BJ30" s="140"/>
      <c r="BK30" s="140"/>
    </row>
    <row r="31" spans="1:78" x14ac:dyDescent="0.2">
      <c r="A31" s="162" t="str">
        <f t="shared" si="0"/>
        <v>M18-2</v>
      </c>
      <c r="B31" s="162"/>
      <c r="C31" s="162"/>
      <c r="D31" s="162">
        <v>106</v>
      </c>
      <c r="E31" s="162"/>
      <c r="F31" s="162" t="s">
        <v>97</v>
      </c>
      <c r="G31" s="162"/>
      <c r="H31" s="162"/>
      <c r="I31" s="156" t="s">
        <v>194</v>
      </c>
      <c r="J31" s="156"/>
      <c r="K31" s="156"/>
      <c r="L31" s="157">
        <v>2</v>
      </c>
      <c r="M31" s="157"/>
      <c r="N31" s="158" t="str">
        <f>N11</f>
        <v>ATSV</v>
      </c>
      <c r="O31" s="158"/>
      <c r="P31" s="158"/>
      <c r="Q31" s="123" t="s">
        <v>17</v>
      </c>
      <c r="R31" s="158" t="str">
        <f>N9</f>
        <v>BGW</v>
      </c>
      <c r="S31" s="158"/>
      <c r="T31" s="158"/>
      <c r="V31" s="159"/>
      <c r="W31" s="159"/>
      <c r="X31" s="123" t="s">
        <v>18</v>
      </c>
      <c r="Y31" s="160"/>
      <c r="Z31" s="160"/>
      <c r="AB31" s="161" t="str">
        <f t="shared" si="6"/>
        <v>BWB</v>
      </c>
      <c r="AC31" s="161"/>
      <c r="AD31" s="161"/>
      <c r="AE31" s="136" t="s">
        <v>17</v>
      </c>
      <c r="AF31" s="155" t="str">
        <f t="shared" si="4"/>
        <v>EMTV</v>
      </c>
      <c r="AG31" s="155"/>
      <c r="AH31" s="155"/>
      <c r="AK31" s="162" t="str">
        <f>R29</f>
        <v>HAHI</v>
      </c>
      <c r="AL31" s="162"/>
      <c r="AM31" s="162"/>
      <c r="AQ31" s="126" t="str">
        <f>N29&amp;R29</f>
        <v>EMTVHAHI</v>
      </c>
      <c r="AR31" s="126">
        <f>V29</f>
        <v>0</v>
      </c>
      <c r="AS31" s="126">
        <f>Y29</f>
        <v>0</v>
      </c>
      <c r="AU31" s="134"/>
      <c r="AV31" s="140"/>
      <c r="AW31" s="140"/>
      <c r="AX31" s="140"/>
      <c r="AY31" s="140"/>
      <c r="AZ31" s="140" t="s">
        <v>213</v>
      </c>
      <c r="BA31" s="140">
        <v>12</v>
      </c>
      <c r="BH31" s="140"/>
      <c r="BI31" s="140"/>
      <c r="BJ31" s="140"/>
      <c r="BK31" s="140"/>
    </row>
    <row r="32" spans="1:78" x14ac:dyDescent="0.2">
      <c r="AQ32" s="126" t="str">
        <f>N30&amp;R30</f>
        <v>WSVKKNT</v>
      </c>
      <c r="AR32" s="126">
        <f>V30</f>
        <v>0</v>
      </c>
      <c r="AS32" s="126">
        <f>Y30</f>
        <v>0</v>
      </c>
      <c r="AU32" s="140"/>
      <c r="AV32" s="140"/>
      <c r="AW32" s="140"/>
      <c r="AX32" s="140"/>
      <c r="AY32" s="140"/>
      <c r="AZ32" s="140" t="s">
        <v>214</v>
      </c>
      <c r="BA32" s="140">
        <v>13</v>
      </c>
    </row>
    <row r="33" spans="1:75" x14ac:dyDescent="0.2">
      <c r="A33" s="152" t="s">
        <v>5</v>
      </c>
      <c r="B33" s="152"/>
      <c r="C33" s="152"/>
      <c r="D33" s="153" t="s">
        <v>6</v>
      </c>
      <c r="E33" s="153"/>
      <c r="F33" s="154" t="s">
        <v>7</v>
      </c>
      <c r="G33" s="154"/>
      <c r="H33" s="154"/>
      <c r="I33" s="152" t="s">
        <v>8</v>
      </c>
      <c r="J33" s="152"/>
      <c r="K33" s="152"/>
      <c r="L33" s="152" t="s">
        <v>9</v>
      </c>
      <c r="M33" s="152"/>
      <c r="N33" s="152" t="s">
        <v>10</v>
      </c>
      <c r="O33" s="152"/>
      <c r="P33" s="152"/>
      <c r="Q33" s="152"/>
      <c r="R33" s="152"/>
      <c r="S33" s="152"/>
      <c r="T33" s="152"/>
      <c r="U33" s="8"/>
      <c r="V33" s="152" t="s">
        <v>11</v>
      </c>
      <c r="W33" s="152"/>
      <c r="X33" s="152"/>
      <c r="Y33" s="152"/>
      <c r="Z33" s="152"/>
      <c r="AA33" s="8"/>
      <c r="AB33" s="152" t="s">
        <v>12</v>
      </c>
      <c r="AC33" s="152"/>
      <c r="AD33" s="152"/>
      <c r="AE33" s="152"/>
      <c r="AF33" s="152"/>
      <c r="AG33" s="152"/>
      <c r="AH33" s="152"/>
      <c r="AI33" s="152" t="s">
        <v>13</v>
      </c>
      <c r="AJ33" s="152"/>
      <c r="AK33" s="152"/>
      <c r="AL33" s="152"/>
      <c r="AM33" s="152"/>
      <c r="AN33" s="152"/>
      <c r="AO33" s="152"/>
      <c r="AQ33" s="126" t="str">
        <f>N31&amp;R31</f>
        <v>ATSVBGW</v>
      </c>
      <c r="AR33" s="126">
        <f>V31</f>
        <v>0</v>
      </c>
      <c r="AS33" s="126">
        <f>Y31</f>
        <v>0</v>
      </c>
      <c r="AU33" s="140"/>
      <c r="AV33" s="140"/>
      <c r="AW33" s="140"/>
      <c r="AX33" s="140"/>
      <c r="AY33" s="140"/>
      <c r="AZ33" s="140" t="s">
        <v>19</v>
      </c>
      <c r="BA33" s="140">
        <v>14</v>
      </c>
    </row>
    <row r="34" spans="1:75" x14ac:dyDescent="0.2">
      <c r="A34" s="162" t="str">
        <f t="shared" si="0"/>
        <v>M18-2</v>
      </c>
      <c r="B34" s="162"/>
      <c r="C34" s="162"/>
      <c r="D34" s="162">
        <v>107</v>
      </c>
      <c r="E34" s="162"/>
      <c r="F34" s="162" t="s">
        <v>97</v>
      </c>
      <c r="G34" s="162"/>
      <c r="H34" s="162"/>
      <c r="I34" s="156" t="s">
        <v>195</v>
      </c>
      <c r="J34" s="156"/>
      <c r="K34" s="156"/>
      <c r="L34" s="157">
        <v>1</v>
      </c>
      <c r="M34" s="157"/>
      <c r="N34" s="158" t="str">
        <f>N10</f>
        <v>TOWE2</v>
      </c>
      <c r="O34" s="158"/>
      <c r="P34" s="158"/>
      <c r="Q34" s="123" t="s">
        <v>17</v>
      </c>
      <c r="R34" s="158" t="str">
        <f>N12</f>
        <v>BCH2</v>
      </c>
      <c r="S34" s="158"/>
      <c r="T34" s="158"/>
      <c r="V34" s="159"/>
      <c r="W34" s="159"/>
      <c r="X34" s="123" t="s">
        <v>18</v>
      </c>
      <c r="Y34" s="160"/>
      <c r="Z34" s="160"/>
      <c r="AB34" s="161" t="str">
        <f>$B$10</f>
        <v>AMTV</v>
      </c>
      <c r="AC34" s="161"/>
      <c r="AD34" s="161"/>
      <c r="AE34" s="142" t="s">
        <v>17</v>
      </c>
      <c r="AF34" s="155" t="str">
        <f>$H$11</f>
        <v>EMTV</v>
      </c>
      <c r="AG34" s="155"/>
      <c r="AH34" s="155"/>
      <c r="AK34" s="162" t="str">
        <f>R30</f>
        <v>KKNT</v>
      </c>
      <c r="AL34" s="162"/>
      <c r="AM34" s="162"/>
      <c r="AQ34" s="126" t="str">
        <f>N34&amp;R34</f>
        <v>TOWE2BCH2</v>
      </c>
      <c r="AR34" s="126">
        <f>V34</f>
        <v>0</v>
      </c>
      <c r="AS34" s="126">
        <f>Y34</f>
        <v>0</v>
      </c>
      <c r="AU34" s="140"/>
      <c r="AV34" s="140"/>
      <c r="AW34" s="140"/>
      <c r="AX34" s="140"/>
      <c r="AY34" s="140"/>
      <c r="AZ34" s="140" t="s">
        <v>210</v>
      </c>
      <c r="BA34" s="140">
        <v>15</v>
      </c>
    </row>
    <row r="35" spans="1:75" s="140" customFormat="1" x14ac:dyDescent="0.2">
      <c r="A35" s="162" t="str">
        <f t="shared" ref="A35:A43" si="8">$H$1</f>
        <v>M18-2</v>
      </c>
      <c r="B35" s="162"/>
      <c r="C35" s="162"/>
      <c r="D35" s="162">
        <v>108</v>
      </c>
      <c r="E35" s="162"/>
      <c r="F35" s="162" t="s">
        <v>91</v>
      </c>
      <c r="G35" s="162"/>
      <c r="H35" s="162"/>
      <c r="I35" s="156" t="s">
        <v>195</v>
      </c>
      <c r="J35" s="156"/>
      <c r="K35" s="156"/>
      <c r="L35" s="157">
        <v>2</v>
      </c>
      <c r="M35" s="157"/>
      <c r="N35" s="158" t="str">
        <f>B10</f>
        <v>AMTV</v>
      </c>
      <c r="O35" s="158"/>
      <c r="P35" s="158"/>
      <c r="Q35" s="123" t="s">
        <v>17</v>
      </c>
      <c r="R35" s="158" t="str">
        <f>B11</f>
        <v>NTSV2</v>
      </c>
      <c r="S35" s="158"/>
      <c r="T35" s="158"/>
      <c r="U35" s="126"/>
      <c r="V35" s="208"/>
      <c r="W35" s="208"/>
      <c r="X35" s="123" t="s">
        <v>18</v>
      </c>
      <c r="Y35" s="160"/>
      <c r="Z35" s="160"/>
      <c r="AA35" s="126"/>
      <c r="AB35" s="161" t="str">
        <f>$N$9</f>
        <v>BGW</v>
      </c>
      <c r="AC35" s="161"/>
      <c r="AD35" s="161"/>
      <c r="AE35" s="142" t="s">
        <v>17</v>
      </c>
      <c r="AF35" s="155" t="str">
        <f>$T$10</f>
        <v>BWB</v>
      </c>
      <c r="AG35" s="155"/>
      <c r="AH35" s="155"/>
      <c r="AI35" s="126"/>
      <c r="AJ35" s="126"/>
      <c r="AK35" s="162" t="str">
        <f>R31</f>
        <v>BGW</v>
      </c>
      <c r="AL35" s="162"/>
      <c r="AM35" s="162"/>
      <c r="AN35" s="126"/>
      <c r="AO35" s="1"/>
      <c r="AP35" s="1"/>
    </row>
    <row r="36" spans="1:75" s="140" customFormat="1" x14ac:dyDescent="0.2">
      <c r="A36" s="202" t="str">
        <f t="shared" si="0"/>
        <v>M18-2</v>
      </c>
      <c r="B36" s="202"/>
      <c r="C36" s="202"/>
      <c r="D36" s="202">
        <v>109</v>
      </c>
      <c r="E36" s="202"/>
      <c r="F36" s="202" t="s">
        <v>94</v>
      </c>
      <c r="G36" s="202"/>
      <c r="H36" s="202"/>
      <c r="I36" s="203" t="s">
        <v>196</v>
      </c>
      <c r="J36" s="203"/>
      <c r="K36" s="203"/>
      <c r="L36" s="204">
        <v>1</v>
      </c>
      <c r="M36" s="204"/>
      <c r="N36" s="205" t="str">
        <f>T12</f>
        <v>MTVL2</v>
      </c>
      <c r="O36" s="205"/>
      <c r="P36" s="205"/>
      <c r="Q36" s="142" t="s">
        <v>17</v>
      </c>
      <c r="R36" s="205" t="str">
        <f>T9</f>
        <v>STG</v>
      </c>
      <c r="S36" s="205"/>
      <c r="T36" s="205"/>
      <c r="U36" s="143"/>
      <c r="V36" s="206"/>
      <c r="W36" s="206"/>
      <c r="X36" s="142" t="s">
        <v>18</v>
      </c>
      <c r="Y36" s="207"/>
      <c r="Z36" s="207"/>
      <c r="AA36" s="143"/>
      <c r="AB36" s="161" t="str">
        <f t="shared" ref="AB36:AB39" si="9">$T$10</f>
        <v>BWB</v>
      </c>
      <c r="AC36" s="161"/>
      <c r="AD36" s="161"/>
      <c r="AE36" s="142" t="s">
        <v>17</v>
      </c>
      <c r="AF36" s="155" t="str">
        <f t="shared" ref="AF36:AF38" si="10">$B$10</f>
        <v>AMTV</v>
      </c>
      <c r="AG36" s="155"/>
      <c r="AH36" s="155"/>
      <c r="AI36" s="143"/>
      <c r="AJ36" s="143"/>
      <c r="AK36" s="202" t="str">
        <f>R34</f>
        <v>BCH2</v>
      </c>
      <c r="AL36" s="202"/>
      <c r="AM36" s="202"/>
      <c r="AN36" s="143"/>
      <c r="AO36" s="1"/>
      <c r="AP36" s="1"/>
    </row>
    <row r="37" spans="1:75" s="140" customFormat="1" x14ac:dyDescent="0.2">
      <c r="A37" s="162" t="str">
        <f t="shared" si="8"/>
        <v>M18-2</v>
      </c>
      <c r="B37" s="162"/>
      <c r="C37" s="162"/>
      <c r="D37" s="162">
        <v>110</v>
      </c>
      <c r="E37" s="162"/>
      <c r="F37" s="162" t="s">
        <v>94</v>
      </c>
      <c r="G37" s="162"/>
      <c r="H37" s="162"/>
      <c r="I37" s="203" t="s">
        <v>196</v>
      </c>
      <c r="J37" s="203"/>
      <c r="K37" s="203"/>
      <c r="L37" s="157">
        <v>2</v>
      </c>
      <c r="M37" s="157"/>
      <c r="N37" s="158" t="str">
        <f>T10</f>
        <v>BWB</v>
      </c>
      <c r="O37" s="158"/>
      <c r="P37" s="158"/>
      <c r="Q37" s="123" t="s">
        <v>17</v>
      </c>
      <c r="R37" s="158" t="str">
        <f>T11</f>
        <v>HTS</v>
      </c>
      <c r="S37" s="158"/>
      <c r="T37" s="158"/>
      <c r="U37" s="126"/>
      <c r="V37" s="159"/>
      <c r="W37" s="159"/>
      <c r="X37" s="123" t="s">
        <v>18</v>
      </c>
      <c r="Y37" s="160"/>
      <c r="Z37" s="160"/>
      <c r="AA37" s="126"/>
      <c r="AB37" s="161" t="str">
        <f t="shared" si="4"/>
        <v>EMTV</v>
      </c>
      <c r="AC37" s="161"/>
      <c r="AD37" s="161"/>
      <c r="AE37" s="142" t="s">
        <v>17</v>
      </c>
      <c r="AF37" s="155" t="str">
        <f t="shared" ref="AB37:AF38" si="11">$N$9</f>
        <v>BGW</v>
      </c>
      <c r="AG37" s="155"/>
      <c r="AH37" s="155"/>
      <c r="AI37" s="126"/>
      <c r="AJ37" s="126"/>
      <c r="AK37" s="202" t="str">
        <f t="shared" ref="AK37:AK39" si="12">R35</f>
        <v>NTSV2</v>
      </c>
      <c r="AL37" s="202"/>
      <c r="AM37" s="202"/>
      <c r="AN37" s="126"/>
      <c r="AO37" s="1"/>
      <c r="AP37" s="1"/>
    </row>
    <row r="38" spans="1:75" s="140" customFormat="1" x14ac:dyDescent="0.2">
      <c r="A38" s="162" t="str">
        <f t="shared" si="8"/>
        <v>M18-2</v>
      </c>
      <c r="B38" s="162"/>
      <c r="C38" s="162"/>
      <c r="D38" s="162">
        <v>111</v>
      </c>
      <c r="E38" s="162"/>
      <c r="F38" s="162" t="s">
        <v>93</v>
      </c>
      <c r="G38" s="162"/>
      <c r="H38" s="162"/>
      <c r="I38" s="156" t="s">
        <v>197</v>
      </c>
      <c r="J38" s="156"/>
      <c r="K38" s="156"/>
      <c r="L38" s="157">
        <v>1</v>
      </c>
      <c r="M38" s="157"/>
      <c r="N38" s="158" t="str">
        <f>H10</f>
        <v>WSV</v>
      </c>
      <c r="O38" s="158"/>
      <c r="P38" s="158"/>
      <c r="Q38" s="123" t="s">
        <v>17</v>
      </c>
      <c r="R38" s="158" t="str">
        <f>H11</f>
        <v>EMTV</v>
      </c>
      <c r="S38" s="158"/>
      <c r="T38" s="158"/>
      <c r="U38" s="126"/>
      <c r="V38" s="159"/>
      <c r="W38" s="159"/>
      <c r="X38" s="123" t="s">
        <v>18</v>
      </c>
      <c r="Y38" s="160"/>
      <c r="Z38" s="160"/>
      <c r="AA38" s="126"/>
      <c r="AB38" s="161" t="str">
        <f t="shared" si="11"/>
        <v>BGW</v>
      </c>
      <c r="AC38" s="161"/>
      <c r="AD38" s="161"/>
      <c r="AE38" s="142" t="s">
        <v>17</v>
      </c>
      <c r="AF38" s="155" t="str">
        <f t="shared" si="10"/>
        <v>AMTV</v>
      </c>
      <c r="AG38" s="155"/>
      <c r="AH38" s="155"/>
      <c r="AI38" s="126"/>
      <c r="AJ38" s="126"/>
      <c r="AK38" s="202" t="str">
        <f t="shared" si="12"/>
        <v>STG</v>
      </c>
      <c r="AL38" s="202"/>
      <c r="AM38" s="202"/>
      <c r="AN38" s="126"/>
      <c r="AO38" s="1"/>
      <c r="AP38" s="1"/>
    </row>
    <row r="39" spans="1:75" s="140" customFormat="1" x14ac:dyDescent="0.2">
      <c r="A39" s="162" t="str">
        <f t="shared" si="8"/>
        <v>M18-2</v>
      </c>
      <c r="B39" s="162"/>
      <c r="C39" s="162"/>
      <c r="D39" s="162">
        <v>112</v>
      </c>
      <c r="E39" s="162"/>
      <c r="F39" s="162" t="s">
        <v>93</v>
      </c>
      <c r="G39" s="162"/>
      <c r="H39" s="162"/>
      <c r="I39" s="156" t="s">
        <v>197</v>
      </c>
      <c r="J39" s="156"/>
      <c r="K39" s="156"/>
      <c r="L39" s="157">
        <v>2</v>
      </c>
      <c r="M39" s="157"/>
      <c r="N39" s="158" t="str">
        <f>H12</f>
        <v>KKNT</v>
      </c>
      <c r="O39" s="158"/>
      <c r="P39" s="158"/>
      <c r="Q39" s="123" t="s">
        <v>17</v>
      </c>
      <c r="R39" s="158" t="str">
        <f>H9</f>
        <v>HAHI</v>
      </c>
      <c r="S39" s="158"/>
      <c r="T39" s="158"/>
      <c r="U39" s="126"/>
      <c r="V39" s="159"/>
      <c r="W39" s="159"/>
      <c r="X39" s="123" t="s">
        <v>18</v>
      </c>
      <c r="Y39" s="160"/>
      <c r="Z39" s="160"/>
      <c r="AA39" s="126"/>
      <c r="AB39" s="161" t="str">
        <f t="shared" si="9"/>
        <v>BWB</v>
      </c>
      <c r="AC39" s="161"/>
      <c r="AD39" s="161"/>
      <c r="AE39" s="142" t="s">
        <v>17</v>
      </c>
      <c r="AF39" s="155" t="str">
        <f t="shared" si="4"/>
        <v>EMTV</v>
      </c>
      <c r="AG39" s="155"/>
      <c r="AH39" s="155"/>
      <c r="AI39" s="126"/>
      <c r="AJ39" s="126"/>
      <c r="AK39" s="202" t="str">
        <f t="shared" si="12"/>
        <v>HTS</v>
      </c>
      <c r="AL39" s="202"/>
      <c r="AM39" s="202"/>
      <c r="AN39" s="126"/>
      <c r="AO39" s="1"/>
      <c r="AP39" s="1"/>
      <c r="BK39" s="126"/>
      <c r="BM39" s="126"/>
      <c r="BN39" s="126"/>
      <c r="BO39" s="126"/>
      <c r="BP39" s="126"/>
      <c r="BQ39" s="126"/>
      <c r="BS39" s="126"/>
      <c r="BT39" s="126"/>
      <c r="BU39" s="126"/>
      <c r="BV39" s="126"/>
      <c r="BW39" s="126"/>
    </row>
    <row r="40" spans="1:75" s="140" customFormat="1" x14ac:dyDescent="0.2">
      <c r="AO40" s="1"/>
      <c r="AP40" s="1"/>
      <c r="BK40" s="126"/>
      <c r="BM40" s="126"/>
      <c r="BN40" s="126"/>
      <c r="BO40" s="126"/>
      <c r="BP40" s="126"/>
      <c r="BQ40" s="126"/>
      <c r="BS40" s="126"/>
      <c r="BT40" s="126"/>
      <c r="BU40" s="126"/>
      <c r="BV40" s="126"/>
      <c r="BW40" s="126"/>
    </row>
    <row r="41" spans="1:75" x14ac:dyDescent="0.2">
      <c r="A41" s="152" t="s">
        <v>5</v>
      </c>
      <c r="B41" s="152"/>
      <c r="C41" s="152"/>
      <c r="D41" s="153" t="s">
        <v>6</v>
      </c>
      <c r="E41" s="153"/>
      <c r="F41" s="154" t="s">
        <v>7</v>
      </c>
      <c r="G41" s="154"/>
      <c r="H41" s="154"/>
      <c r="I41" s="152" t="s">
        <v>8</v>
      </c>
      <c r="J41" s="152"/>
      <c r="K41" s="152"/>
      <c r="L41" s="152" t="s">
        <v>9</v>
      </c>
      <c r="M41" s="152"/>
      <c r="N41" s="152" t="s">
        <v>10</v>
      </c>
      <c r="O41" s="152"/>
      <c r="P41" s="152"/>
      <c r="Q41" s="152"/>
      <c r="R41" s="152"/>
      <c r="S41" s="152"/>
      <c r="T41" s="152"/>
      <c r="U41" s="8"/>
      <c r="V41" s="152" t="s">
        <v>11</v>
      </c>
      <c r="W41" s="152"/>
      <c r="X41" s="152"/>
      <c r="Y41" s="152"/>
      <c r="Z41" s="152"/>
      <c r="AA41" s="8"/>
      <c r="AB41" s="152" t="s">
        <v>12</v>
      </c>
      <c r="AC41" s="152"/>
      <c r="AD41" s="152"/>
      <c r="AE41" s="152"/>
      <c r="AF41" s="152"/>
      <c r="AG41" s="152"/>
      <c r="AH41" s="152"/>
      <c r="AI41" s="152" t="s">
        <v>13</v>
      </c>
      <c r="AJ41" s="152"/>
      <c r="AK41" s="152"/>
      <c r="AL41" s="152"/>
      <c r="AM41" s="152"/>
      <c r="AN41" s="152"/>
      <c r="AO41" s="152"/>
      <c r="AQ41" s="126" t="str">
        <f>N35&amp;R35</f>
        <v>AMTVNTSV2</v>
      </c>
      <c r="AR41" s="126">
        <f>V35</f>
        <v>0</v>
      </c>
      <c r="AS41" s="126">
        <f>Y35</f>
        <v>0</v>
      </c>
    </row>
    <row r="42" spans="1:75" ht="13.15" customHeight="1" x14ac:dyDescent="0.2">
      <c r="A42" s="162" t="str">
        <f t="shared" si="8"/>
        <v>M18-2</v>
      </c>
      <c r="B42" s="162"/>
      <c r="C42" s="162"/>
      <c r="D42" s="162">
        <v>113</v>
      </c>
      <c r="E42" s="162"/>
      <c r="F42" s="162" t="s">
        <v>97</v>
      </c>
      <c r="G42" s="162"/>
      <c r="H42" s="162"/>
      <c r="I42" s="156" t="s">
        <v>99</v>
      </c>
      <c r="J42" s="156"/>
      <c r="K42" s="156"/>
      <c r="L42" s="157">
        <v>1</v>
      </c>
      <c r="M42" s="157"/>
      <c r="N42" s="158" t="str">
        <f>N10</f>
        <v>TOWE2</v>
      </c>
      <c r="O42" s="158"/>
      <c r="P42" s="158"/>
      <c r="Q42" s="123" t="s">
        <v>17</v>
      </c>
      <c r="R42" s="158" t="str">
        <f>N11</f>
        <v>ATSV</v>
      </c>
      <c r="S42" s="158"/>
      <c r="T42" s="158"/>
      <c r="V42" s="159"/>
      <c r="W42" s="159"/>
      <c r="X42" s="123" t="s">
        <v>18</v>
      </c>
      <c r="Y42" s="160"/>
      <c r="Z42" s="160"/>
      <c r="AB42" s="161" t="str">
        <f>$B$11</f>
        <v>NTSV2</v>
      </c>
      <c r="AC42" s="161"/>
      <c r="AD42" s="161"/>
      <c r="AE42" s="142" t="s">
        <v>17</v>
      </c>
      <c r="AF42" s="155" t="str">
        <f>$H$9</f>
        <v>HAHI</v>
      </c>
      <c r="AG42" s="155"/>
      <c r="AH42" s="155"/>
      <c r="AK42" s="202" t="str">
        <f>R38</f>
        <v>EMTV</v>
      </c>
      <c r="AL42" s="202"/>
      <c r="AM42" s="202"/>
      <c r="AO42" s="126"/>
      <c r="AQ42" s="126" t="str">
        <f>N37&amp;R37</f>
        <v>BWBHTS</v>
      </c>
      <c r="AR42" s="126">
        <f>V37</f>
        <v>0</v>
      </c>
      <c r="AS42" s="126">
        <f>Y37</f>
        <v>0</v>
      </c>
    </row>
    <row r="43" spans="1:75" x14ac:dyDescent="0.2">
      <c r="A43" s="162" t="str">
        <f t="shared" si="8"/>
        <v>M18-2</v>
      </c>
      <c r="B43" s="162"/>
      <c r="C43" s="162"/>
      <c r="D43" s="162">
        <v>114</v>
      </c>
      <c r="E43" s="162"/>
      <c r="F43" s="162" t="s">
        <v>97</v>
      </c>
      <c r="G43" s="162"/>
      <c r="H43" s="162"/>
      <c r="I43" s="156" t="s">
        <v>99</v>
      </c>
      <c r="J43" s="156"/>
      <c r="K43" s="156"/>
      <c r="L43" s="157">
        <v>2</v>
      </c>
      <c r="M43" s="157"/>
      <c r="N43" s="158" t="str">
        <f>N12</f>
        <v>BCH2</v>
      </c>
      <c r="O43" s="158"/>
      <c r="P43" s="158"/>
      <c r="Q43" s="123" t="s">
        <v>17</v>
      </c>
      <c r="R43" s="158" t="str">
        <f>N9</f>
        <v>BGW</v>
      </c>
      <c r="S43" s="158"/>
      <c r="T43" s="158"/>
      <c r="V43" s="159"/>
      <c r="W43" s="159"/>
      <c r="X43" s="123" t="s">
        <v>18</v>
      </c>
      <c r="Y43" s="160"/>
      <c r="Z43" s="160"/>
      <c r="AB43" s="161" t="str">
        <f>$N$11</f>
        <v>ATSV</v>
      </c>
      <c r="AC43" s="161"/>
      <c r="AD43" s="161"/>
      <c r="AE43" s="142" t="s">
        <v>17</v>
      </c>
      <c r="AF43" s="155" t="str">
        <f>$T$9</f>
        <v>STG</v>
      </c>
      <c r="AG43" s="155"/>
      <c r="AH43" s="155"/>
      <c r="AK43" s="202" t="str">
        <f>R39</f>
        <v>HAHI</v>
      </c>
      <c r="AL43" s="202"/>
      <c r="AM43" s="202"/>
      <c r="AO43" s="126"/>
      <c r="AQ43" s="126" t="str">
        <f>N38&amp;R38</f>
        <v>WSVEMTV</v>
      </c>
      <c r="AR43" s="126">
        <f>V38</f>
        <v>0</v>
      </c>
      <c r="AS43" s="126">
        <f>Y38</f>
        <v>0</v>
      </c>
    </row>
    <row r="44" spans="1:75" x14ac:dyDescent="0.2">
      <c r="A44" s="162" t="str">
        <f t="shared" ref="A44:A52" si="13">$H$1</f>
        <v>M18-2</v>
      </c>
      <c r="B44" s="162"/>
      <c r="C44" s="162"/>
      <c r="D44" s="162">
        <v>115</v>
      </c>
      <c r="E44" s="162"/>
      <c r="F44" s="162" t="s">
        <v>91</v>
      </c>
      <c r="G44" s="162"/>
      <c r="H44" s="162"/>
      <c r="I44" s="156" t="s">
        <v>198</v>
      </c>
      <c r="J44" s="156"/>
      <c r="K44" s="156"/>
      <c r="L44" s="157">
        <v>1</v>
      </c>
      <c r="M44" s="157"/>
      <c r="N44" s="158" t="str">
        <f>B9</f>
        <v>HAPI</v>
      </c>
      <c r="O44" s="158"/>
      <c r="P44" s="158"/>
      <c r="Q44" s="123" t="s">
        <v>17</v>
      </c>
      <c r="R44" s="158" t="str">
        <f>B10</f>
        <v>AMTV</v>
      </c>
      <c r="S44" s="158"/>
      <c r="T44" s="158"/>
      <c r="V44" s="208"/>
      <c r="W44" s="208"/>
      <c r="X44" s="123" t="s">
        <v>18</v>
      </c>
      <c r="Y44" s="160"/>
      <c r="Z44" s="160"/>
      <c r="AB44" s="161" t="str">
        <f t="shared" ref="AB44:AF47" si="14">$T$9</f>
        <v>STG</v>
      </c>
      <c r="AC44" s="161"/>
      <c r="AD44" s="161"/>
      <c r="AE44" s="142" t="s">
        <v>17</v>
      </c>
      <c r="AF44" s="155" t="str">
        <f t="shared" ref="AB44:AF46" si="15">$B$11</f>
        <v>NTSV2</v>
      </c>
      <c r="AG44" s="155"/>
      <c r="AH44" s="155"/>
      <c r="AK44" s="162" t="str">
        <f>R42</f>
        <v>ATSV</v>
      </c>
      <c r="AL44" s="162"/>
      <c r="AM44" s="162"/>
      <c r="AQ44" s="126" t="str">
        <f>N39&amp;R39</f>
        <v>KKNTHAHI</v>
      </c>
      <c r="AR44" s="126">
        <f>V39</f>
        <v>0</v>
      </c>
      <c r="AS44" s="126">
        <f>Y39</f>
        <v>0</v>
      </c>
    </row>
    <row r="45" spans="1:75" x14ac:dyDescent="0.2">
      <c r="A45" s="162" t="str">
        <f t="shared" si="13"/>
        <v>M18-2</v>
      </c>
      <c r="B45" s="162"/>
      <c r="C45" s="162"/>
      <c r="D45" s="162">
        <v>116</v>
      </c>
      <c r="E45" s="162"/>
      <c r="F45" s="162" t="s">
        <v>94</v>
      </c>
      <c r="G45" s="162"/>
      <c r="H45" s="162"/>
      <c r="I45" s="156" t="s">
        <v>198</v>
      </c>
      <c r="J45" s="156"/>
      <c r="K45" s="156"/>
      <c r="L45" s="157">
        <v>2</v>
      </c>
      <c r="M45" s="157"/>
      <c r="N45" s="158" t="str">
        <f>T9</f>
        <v>STG</v>
      </c>
      <c r="O45" s="158"/>
      <c r="P45" s="158"/>
      <c r="Q45" s="123" t="s">
        <v>17</v>
      </c>
      <c r="R45" s="158" t="str">
        <f>T10</f>
        <v>BWB</v>
      </c>
      <c r="S45" s="158"/>
      <c r="T45" s="158"/>
      <c r="V45" s="159"/>
      <c r="W45" s="159"/>
      <c r="X45" s="123" t="s">
        <v>18</v>
      </c>
      <c r="Y45" s="160"/>
      <c r="Z45" s="160"/>
      <c r="AB45" s="161" t="str">
        <f t="shared" ref="AB45:AF46" si="16">$H$9</f>
        <v>HAHI</v>
      </c>
      <c r="AC45" s="161"/>
      <c r="AD45" s="161"/>
      <c r="AE45" s="142" t="s">
        <v>17</v>
      </c>
      <c r="AF45" s="155" t="str">
        <f t="shared" ref="AB45:AF47" si="17">$N$11</f>
        <v>ATSV</v>
      </c>
      <c r="AG45" s="155"/>
      <c r="AH45" s="155"/>
      <c r="AK45" s="162" t="str">
        <f>R43</f>
        <v>BGW</v>
      </c>
      <c r="AL45" s="162"/>
      <c r="AM45" s="162"/>
      <c r="AQ45" s="126" t="str">
        <f>N42&amp;R42</f>
        <v>TOWE2ATSV</v>
      </c>
      <c r="AR45" s="126">
        <f>V42</f>
        <v>0</v>
      </c>
      <c r="AS45" s="126">
        <f>Y42</f>
        <v>0</v>
      </c>
      <c r="BO45" s="5"/>
      <c r="BP45" s="5"/>
      <c r="BQ45" s="5"/>
      <c r="BS45" s="5"/>
      <c r="BT45" s="5"/>
      <c r="BU45" s="5"/>
      <c r="BV45" s="5"/>
      <c r="BW45" s="125"/>
    </row>
    <row r="46" spans="1:75" x14ac:dyDescent="0.2">
      <c r="A46" s="202" t="str">
        <f t="shared" si="0"/>
        <v>M18-2</v>
      </c>
      <c r="B46" s="202"/>
      <c r="C46" s="202"/>
      <c r="D46" s="202">
        <v>117</v>
      </c>
      <c r="E46" s="202"/>
      <c r="F46" s="202" t="s">
        <v>94</v>
      </c>
      <c r="G46" s="202"/>
      <c r="H46" s="202"/>
      <c r="I46" s="203" t="s">
        <v>199</v>
      </c>
      <c r="J46" s="203"/>
      <c r="K46" s="203"/>
      <c r="L46" s="204">
        <v>1</v>
      </c>
      <c r="M46" s="204"/>
      <c r="N46" s="205" t="str">
        <f>T11</f>
        <v>HTS</v>
      </c>
      <c r="O46" s="205"/>
      <c r="P46" s="205"/>
      <c r="Q46" s="142" t="s">
        <v>17</v>
      </c>
      <c r="R46" s="205" t="str">
        <f>T12</f>
        <v>MTVL2</v>
      </c>
      <c r="S46" s="205"/>
      <c r="T46" s="205"/>
      <c r="U46" s="143"/>
      <c r="V46" s="206"/>
      <c r="W46" s="206"/>
      <c r="X46" s="142" t="s">
        <v>18</v>
      </c>
      <c r="Y46" s="207"/>
      <c r="Z46" s="207"/>
      <c r="AA46" s="143"/>
      <c r="AB46" s="161" t="str">
        <f t="shared" si="15"/>
        <v>NTSV2</v>
      </c>
      <c r="AC46" s="161"/>
      <c r="AD46" s="161"/>
      <c r="AE46" s="142" t="s">
        <v>17</v>
      </c>
      <c r="AF46" s="155" t="str">
        <f t="shared" si="16"/>
        <v>HAHI</v>
      </c>
      <c r="AG46" s="155"/>
      <c r="AH46" s="155"/>
      <c r="AI46" s="143"/>
      <c r="AJ46" s="143"/>
      <c r="AK46" s="202" t="str">
        <f>R44</f>
        <v>AMTV</v>
      </c>
      <c r="AL46" s="202"/>
      <c r="AM46" s="202"/>
      <c r="AN46" s="143"/>
      <c r="AQ46" s="126" t="str">
        <f>N43&amp;R43</f>
        <v>BCH2BGW</v>
      </c>
      <c r="AR46" s="126">
        <f>V43</f>
        <v>0</v>
      </c>
      <c r="AS46" s="126">
        <f>Y43</f>
        <v>0</v>
      </c>
      <c r="BT46" s="125"/>
      <c r="BV46" s="125"/>
      <c r="BW46" s="125"/>
    </row>
    <row r="47" spans="1:75" x14ac:dyDescent="0.2">
      <c r="A47" s="162" t="str">
        <f t="shared" si="13"/>
        <v>M18-2</v>
      </c>
      <c r="B47" s="162"/>
      <c r="C47" s="162"/>
      <c r="D47" s="162">
        <v>118</v>
      </c>
      <c r="E47" s="162"/>
      <c r="F47" s="162" t="s">
        <v>93</v>
      </c>
      <c r="G47" s="162"/>
      <c r="H47" s="162"/>
      <c r="I47" s="203" t="s">
        <v>199</v>
      </c>
      <c r="J47" s="203"/>
      <c r="K47" s="203"/>
      <c r="L47" s="157">
        <v>2</v>
      </c>
      <c r="M47" s="157"/>
      <c r="N47" s="158" t="str">
        <f>H9</f>
        <v>HAHI</v>
      </c>
      <c r="O47" s="158"/>
      <c r="P47" s="158"/>
      <c r="Q47" s="123" t="s">
        <v>17</v>
      </c>
      <c r="R47" s="158" t="str">
        <f>H10</f>
        <v>WSV</v>
      </c>
      <c r="S47" s="158"/>
      <c r="T47" s="158"/>
      <c r="V47" s="159"/>
      <c r="W47" s="159"/>
      <c r="X47" s="123" t="s">
        <v>18</v>
      </c>
      <c r="Y47" s="160"/>
      <c r="Z47" s="160"/>
      <c r="AB47" s="161" t="str">
        <f t="shared" si="17"/>
        <v>ATSV</v>
      </c>
      <c r="AC47" s="161"/>
      <c r="AD47" s="161"/>
      <c r="AE47" s="142" t="s">
        <v>17</v>
      </c>
      <c r="AF47" s="155" t="str">
        <f t="shared" si="14"/>
        <v>STG</v>
      </c>
      <c r="AG47" s="155"/>
      <c r="AH47" s="155"/>
      <c r="AK47" s="162" t="str">
        <f>R45</f>
        <v>BWB</v>
      </c>
      <c r="AL47" s="162"/>
      <c r="AM47" s="162"/>
      <c r="AQ47" s="126" t="str">
        <f>N44&amp;R44</f>
        <v>HAPIAMTV</v>
      </c>
      <c r="AR47" s="126">
        <f>V44</f>
        <v>0</v>
      </c>
      <c r="AS47" s="126">
        <f>Y44</f>
        <v>0</v>
      </c>
      <c r="BT47" s="125"/>
      <c r="BV47" s="125"/>
      <c r="BW47" s="125"/>
    </row>
    <row r="48" spans="1:75" x14ac:dyDescent="0.2">
      <c r="AQ48" s="126" t="str">
        <f>N45&amp;R45</f>
        <v>STGBWB</v>
      </c>
      <c r="AR48" s="126">
        <f>V45</f>
        <v>0</v>
      </c>
      <c r="AS48" s="126">
        <f>Y45</f>
        <v>0</v>
      </c>
      <c r="BT48" s="125"/>
      <c r="BV48" s="125"/>
      <c r="BW48" s="125"/>
    </row>
    <row r="49" spans="1:75" x14ac:dyDescent="0.2">
      <c r="A49" s="152" t="s">
        <v>5</v>
      </c>
      <c r="B49" s="152"/>
      <c r="C49" s="152"/>
      <c r="D49" s="153" t="s">
        <v>6</v>
      </c>
      <c r="E49" s="153"/>
      <c r="F49" s="154" t="s">
        <v>7</v>
      </c>
      <c r="G49" s="154"/>
      <c r="H49" s="154"/>
      <c r="I49" s="152" t="s">
        <v>8</v>
      </c>
      <c r="J49" s="152"/>
      <c r="K49" s="152"/>
      <c r="L49" s="152" t="s">
        <v>9</v>
      </c>
      <c r="M49" s="152"/>
      <c r="N49" s="152" t="s">
        <v>10</v>
      </c>
      <c r="O49" s="152"/>
      <c r="P49" s="152"/>
      <c r="Q49" s="152"/>
      <c r="R49" s="152"/>
      <c r="S49" s="152"/>
      <c r="T49" s="152"/>
      <c r="U49" s="8"/>
      <c r="V49" s="152" t="s">
        <v>11</v>
      </c>
      <c r="W49" s="152"/>
      <c r="X49" s="152"/>
      <c r="Y49" s="152"/>
      <c r="Z49" s="152"/>
      <c r="AA49" s="8"/>
      <c r="AB49" s="152" t="s">
        <v>12</v>
      </c>
      <c r="AC49" s="152"/>
      <c r="AD49" s="152"/>
      <c r="AE49" s="152"/>
      <c r="AF49" s="152"/>
      <c r="AG49" s="152"/>
      <c r="AH49" s="152"/>
      <c r="AI49" s="152" t="s">
        <v>13</v>
      </c>
      <c r="AJ49" s="152"/>
      <c r="AK49" s="152"/>
      <c r="AL49" s="152"/>
      <c r="AM49" s="152"/>
      <c r="AN49" s="152"/>
      <c r="AO49" s="152"/>
      <c r="AQ49" s="126" t="str">
        <f>N47&amp;R47</f>
        <v>HAHIWSV</v>
      </c>
      <c r="AR49" s="126">
        <f>V47</f>
        <v>0</v>
      </c>
      <c r="AS49" s="126">
        <f>Y47</f>
        <v>0</v>
      </c>
      <c r="BT49" s="125"/>
      <c r="BV49" s="125"/>
      <c r="BW49" s="125"/>
    </row>
    <row r="50" spans="1:75" x14ac:dyDescent="0.2">
      <c r="A50" s="162" t="str">
        <f t="shared" si="13"/>
        <v>M18-2</v>
      </c>
      <c r="B50" s="162"/>
      <c r="C50" s="162"/>
      <c r="D50" s="162">
        <v>119</v>
      </c>
      <c r="E50" s="162"/>
      <c r="F50" s="162" t="s">
        <v>93</v>
      </c>
      <c r="G50" s="162"/>
      <c r="H50" s="162"/>
      <c r="I50" s="156" t="s">
        <v>200</v>
      </c>
      <c r="J50" s="156"/>
      <c r="K50" s="156"/>
      <c r="L50" s="157">
        <v>1</v>
      </c>
      <c r="M50" s="157"/>
      <c r="N50" s="158" t="str">
        <f>H11</f>
        <v>EMTV</v>
      </c>
      <c r="O50" s="158"/>
      <c r="P50" s="158"/>
      <c r="Q50" s="123" t="s">
        <v>17</v>
      </c>
      <c r="R50" s="158" t="str">
        <f>H12</f>
        <v>KKNT</v>
      </c>
      <c r="S50" s="158"/>
      <c r="T50" s="158"/>
      <c r="V50" s="159"/>
      <c r="W50" s="159"/>
      <c r="X50" s="123" t="s">
        <v>18</v>
      </c>
      <c r="Y50" s="160"/>
      <c r="Z50" s="160"/>
      <c r="AB50" s="161" t="str">
        <f>$B$11</f>
        <v>NTSV2</v>
      </c>
      <c r="AC50" s="161"/>
      <c r="AD50" s="161"/>
      <c r="AE50" s="142" t="s">
        <v>17</v>
      </c>
      <c r="AF50" s="155" t="str">
        <f>$H$9</f>
        <v>HAHI</v>
      </c>
      <c r="AG50" s="155"/>
      <c r="AH50" s="155"/>
      <c r="AK50" s="162" t="str">
        <f>R46</f>
        <v>MTVL2</v>
      </c>
      <c r="AL50" s="162"/>
      <c r="AM50" s="162"/>
      <c r="AO50" s="126"/>
      <c r="AQ50" s="126" t="str">
        <f>N50&amp;R50</f>
        <v>EMTVKKNT</v>
      </c>
      <c r="AR50" s="126">
        <f>V50</f>
        <v>0</v>
      </c>
      <c r="AS50" s="126">
        <f>Y50</f>
        <v>0</v>
      </c>
      <c r="BF50" s="126" t="s">
        <v>204</v>
      </c>
      <c r="BH50" s="140"/>
      <c r="BI50" s="140"/>
      <c r="BT50" s="125"/>
      <c r="BV50" s="125"/>
      <c r="BW50" s="125"/>
    </row>
    <row r="51" spans="1:75" x14ac:dyDescent="0.2">
      <c r="A51" s="162" t="str">
        <f t="shared" si="13"/>
        <v>M18-2</v>
      </c>
      <c r="B51" s="162"/>
      <c r="C51" s="162"/>
      <c r="D51" s="162">
        <v>120</v>
      </c>
      <c r="E51" s="162"/>
      <c r="F51" s="162" t="s">
        <v>97</v>
      </c>
      <c r="G51" s="162"/>
      <c r="H51" s="162"/>
      <c r="I51" s="156" t="s">
        <v>200</v>
      </c>
      <c r="J51" s="156"/>
      <c r="K51" s="156"/>
      <c r="L51" s="157">
        <v>2</v>
      </c>
      <c r="M51" s="157"/>
      <c r="N51" s="158" t="str">
        <f>N9</f>
        <v>BGW</v>
      </c>
      <c r="O51" s="158"/>
      <c r="P51" s="158"/>
      <c r="Q51" s="123" t="s">
        <v>17</v>
      </c>
      <c r="R51" s="158" t="str">
        <f>N10</f>
        <v>TOWE2</v>
      </c>
      <c r="S51" s="158"/>
      <c r="T51" s="158"/>
      <c r="V51" s="159"/>
      <c r="W51" s="159"/>
      <c r="X51" s="123" t="s">
        <v>18</v>
      </c>
      <c r="Y51" s="160"/>
      <c r="Z51" s="160"/>
      <c r="AB51" s="161" t="str">
        <f>$N$11</f>
        <v>ATSV</v>
      </c>
      <c r="AC51" s="161"/>
      <c r="AD51" s="161"/>
      <c r="AE51" s="142" t="s">
        <v>17</v>
      </c>
      <c r="AF51" s="155" t="str">
        <f>$T$9</f>
        <v>STG</v>
      </c>
      <c r="AG51" s="155"/>
      <c r="AH51" s="155"/>
      <c r="AK51" s="162" t="str">
        <f>R47</f>
        <v>WSV</v>
      </c>
      <c r="AL51" s="162"/>
      <c r="AM51" s="162"/>
      <c r="AO51" s="126"/>
      <c r="AQ51" s="126" t="str">
        <f>N51&amp;R51</f>
        <v>BGWTOWE2</v>
      </c>
      <c r="AR51" s="126">
        <f>V51</f>
        <v>0</v>
      </c>
      <c r="AS51" s="126">
        <f>Y51</f>
        <v>0</v>
      </c>
    </row>
    <row r="52" spans="1:75" x14ac:dyDescent="0.2">
      <c r="A52" s="162" t="str">
        <f t="shared" si="13"/>
        <v>M18-2</v>
      </c>
      <c r="B52" s="162"/>
      <c r="C52" s="162"/>
      <c r="D52" s="162">
        <v>121</v>
      </c>
      <c r="E52" s="162"/>
      <c r="F52" s="162" t="s">
        <v>97</v>
      </c>
      <c r="G52" s="162"/>
      <c r="H52" s="162"/>
      <c r="I52" s="156" t="s">
        <v>201</v>
      </c>
      <c r="J52" s="156"/>
      <c r="K52" s="156"/>
      <c r="L52" s="157">
        <v>1</v>
      </c>
      <c r="M52" s="157"/>
      <c r="N52" s="158" t="str">
        <f>N11</f>
        <v>ATSV</v>
      </c>
      <c r="O52" s="158"/>
      <c r="P52" s="158"/>
      <c r="Q52" s="123" t="s">
        <v>17</v>
      </c>
      <c r="R52" s="158" t="str">
        <f>N12</f>
        <v>BCH2</v>
      </c>
      <c r="S52" s="158"/>
      <c r="T52" s="158"/>
      <c r="V52" s="159"/>
      <c r="W52" s="159"/>
      <c r="X52" s="123" t="s">
        <v>18</v>
      </c>
      <c r="Y52" s="160"/>
      <c r="Z52" s="160"/>
      <c r="AB52" s="161" t="str">
        <f t="shared" ref="AB52:AF55" si="18">$T$9</f>
        <v>STG</v>
      </c>
      <c r="AC52" s="161"/>
      <c r="AD52" s="161"/>
      <c r="AE52" s="142" t="s">
        <v>17</v>
      </c>
      <c r="AF52" s="155" t="str">
        <f t="shared" ref="AB52:AF54" si="19">$B$11</f>
        <v>NTSV2</v>
      </c>
      <c r="AG52" s="155"/>
      <c r="AH52" s="155"/>
      <c r="AK52" s="162" t="str">
        <f>R50</f>
        <v>KKNT</v>
      </c>
      <c r="AL52" s="162"/>
      <c r="AM52" s="162"/>
      <c r="AQ52" s="126" t="str">
        <f>N52&amp;R52</f>
        <v>ATSVBCH2</v>
      </c>
      <c r="AR52" s="126">
        <f>V52</f>
        <v>0</v>
      </c>
      <c r="AS52" s="126">
        <f>Y52</f>
        <v>0</v>
      </c>
    </row>
    <row r="53" spans="1:75" x14ac:dyDescent="0.2">
      <c r="A53" s="162" t="str">
        <f>$H$1</f>
        <v>M18-2</v>
      </c>
      <c r="B53" s="162"/>
      <c r="C53" s="162"/>
      <c r="D53" s="162">
        <v>122</v>
      </c>
      <c r="E53" s="162"/>
      <c r="F53" s="162" t="s">
        <v>100</v>
      </c>
      <c r="G53" s="162"/>
      <c r="H53" s="162"/>
      <c r="I53" s="156" t="s">
        <v>201</v>
      </c>
      <c r="J53" s="156"/>
      <c r="K53" s="156"/>
      <c r="L53" s="157">
        <v>2</v>
      </c>
      <c r="M53" s="157"/>
      <c r="N53" s="158" t="str">
        <f>IF(AB13="",Z13,AB13)</f>
        <v>A1</v>
      </c>
      <c r="O53" s="158"/>
      <c r="P53" s="158"/>
      <c r="Q53" s="123" t="s">
        <v>17</v>
      </c>
      <c r="R53" s="158" t="str">
        <f>IF(AB14="",Z14,AB14)</f>
        <v>D1</v>
      </c>
      <c r="S53" s="158"/>
      <c r="T53" s="158"/>
      <c r="V53" s="159"/>
      <c r="W53" s="159"/>
      <c r="X53" s="123" t="s">
        <v>18</v>
      </c>
      <c r="Y53" s="160"/>
      <c r="Z53" s="160"/>
      <c r="AB53" s="161" t="str">
        <f t="shared" ref="AB53:AF54" si="20">$H$9</f>
        <v>HAHI</v>
      </c>
      <c r="AC53" s="161"/>
      <c r="AD53" s="161"/>
      <c r="AE53" s="142" t="s">
        <v>17</v>
      </c>
      <c r="AF53" s="155" t="str">
        <f t="shared" ref="AB53:AF55" si="21">$N$11</f>
        <v>ATSV</v>
      </c>
      <c r="AG53" s="155"/>
      <c r="AH53" s="155"/>
      <c r="AK53" s="162" t="str">
        <f>R51</f>
        <v>TOWE2</v>
      </c>
      <c r="AL53" s="162"/>
      <c r="AM53" s="162"/>
      <c r="AQ53" s="126" t="str">
        <f>R23&amp;N23</f>
        <v>AMTV</v>
      </c>
      <c r="AR53" s="126">
        <f>Y23</f>
        <v>0</v>
      </c>
      <c r="AS53" s="126">
        <f>V23</f>
        <v>0</v>
      </c>
    </row>
    <row r="54" spans="1:75" x14ac:dyDescent="0.2">
      <c r="A54" s="162" t="str">
        <f>$H$1</f>
        <v>M18-2</v>
      </c>
      <c r="B54" s="162"/>
      <c r="C54" s="162"/>
      <c r="D54" s="162">
        <v>123</v>
      </c>
      <c r="E54" s="162"/>
      <c r="F54" s="162" t="s">
        <v>100</v>
      </c>
      <c r="G54" s="162"/>
      <c r="H54" s="162"/>
      <c r="I54" s="156" t="s">
        <v>202</v>
      </c>
      <c r="J54" s="156"/>
      <c r="K54" s="156"/>
      <c r="L54" s="157">
        <v>1</v>
      </c>
      <c r="M54" s="157"/>
      <c r="N54" s="158" t="str">
        <f>IF(AB9="",Z9,AB9)</f>
        <v>A2</v>
      </c>
      <c r="O54" s="158"/>
      <c r="P54" s="158"/>
      <c r="Q54" s="123" t="s">
        <v>17</v>
      </c>
      <c r="R54" s="158" t="str">
        <f>IF(AB10="",Z10,AB10)</f>
        <v>D2</v>
      </c>
      <c r="S54" s="158"/>
      <c r="T54" s="158"/>
      <c r="V54" s="159"/>
      <c r="W54" s="159"/>
      <c r="X54" s="123" t="s">
        <v>18</v>
      </c>
      <c r="Y54" s="160"/>
      <c r="Z54" s="160"/>
      <c r="AB54" s="161" t="str">
        <f t="shared" si="19"/>
        <v>NTSV2</v>
      </c>
      <c r="AC54" s="161"/>
      <c r="AD54" s="161"/>
      <c r="AE54" s="142" t="s">
        <v>17</v>
      </c>
      <c r="AF54" s="155" t="str">
        <f t="shared" si="20"/>
        <v>HAHI</v>
      </c>
      <c r="AG54" s="155"/>
      <c r="AH54" s="155"/>
      <c r="AK54" s="162" t="str">
        <f>R52</f>
        <v>BCH2</v>
      </c>
      <c r="AL54" s="162"/>
      <c r="AM54" s="162"/>
      <c r="AQ54" s="126" t="str">
        <f>R24&amp;N24</f>
        <v>HAPI</v>
      </c>
      <c r="AR54" s="126">
        <f>Y24</f>
        <v>0</v>
      </c>
      <c r="AS54" s="126">
        <f>V24</f>
        <v>0</v>
      </c>
    </row>
    <row r="55" spans="1:75" x14ac:dyDescent="0.2">
      <c r="A55" s="162" t="str">
        <f>$H$1</f>
        <v>M18-2</v>
      </c>
      <c r="B55" s="162"/>
      <c r="C55" s="162"/>
      <c r="D55" s="162">
        <v>124</v>
      </c>
      <c r="E55" s="162"/>
      <c r="F55" s="162" t="s">
        <v>100</v>
      </c>
      <c r="G55" s="162"/>
      <c r="H55" s="162"/>
      <c r="I55" s="156" t="s">
        <v>202</v>
      </c>
      <c r="J55" s="156"/>
      <c r="K55" s="156"/>
      <c r="L55" s="157">
        <v>2</v>
      </c>
      <c r="M55" s="157"/>
      <c r="N55" s="158" t="str">
        <f>IF(AB11="",Z11,AB11)</f>
        <v>A3</v>
      </c>
      <c r="O55" s="158"/>
      <c r="P55" s="158"/>
      <c r="Q55" s="123" t="s">
        <v>17</v>
      </c>
      <c r="R55" s="158" t="str">
        <f>IF(AB12="",Z12,AB12)</f>
        <v>D3</v>
      </c>
      <c r="S55" s="158"/>
      <c r="T55" s="158"/>
      <c r="V55" s="159"/>
      <c r="W55" s="159"/>
      <c r="X55" s="123" t="s">
        <v>18</v>
      </c>
      <c r="Y55" s="160"/>
      <c r="Z55" s="160"/>
      <c r="AB55" s="161" t="str">
        <f t="shared" si="21"/>
        <v>ATSV</v>
      </c>
      <c r="AC55" s="161"/>
      <c r="AD55" s="161"/>
      <c r="AE55" s="142" t="s">
        <v>17</v>
      </c>
      <c r="AF55" s="155" t="str">
        <f t="shared" si="18"/>
        <v>STG</v>
      </c>
      <c r="AG55" s="155"/>
      <c r="AH55" s="155"/>
      <c r="AK55" s="162" t="str">
        <f>R53</f>
        <v>D1</v>
      </c>
      <c r="AL55" s="162"/>
      <c r="AM55" s="162"/>
      <c r="AQ55" s="126" t="str">
        <f>R25&amp;N25</f>
        <v>NTSV2</v>
      </c>
      <c r="AR55" s="126">
        <f>Y25</f>
        <v>0</v>
      </c>
      <c r="AS55" s="126">
        <f>V25</f>
        <v>0</v>
      </c>
    </row>
    <row r="56" spans="1:75" x14ac:dyDescent="0.2">
      <c r="A56" s="155" t="s">
        <v>110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Q56" s="126" t="str">
        <f>R28&amp;N28</f>
        <v>MTVL2BWB</v>
      </c>
      <c r="AR56" s="126">
        <f>Y28</f>
        <v>0</v>
      </c>
      <c r="AS56" s="126">
        <f>V28</f>
        <v>0</v>
      </c>
    </row>
    <row r="57" spans="1:75" s="150" customFormat="1" x14ac:dyDescent="0.2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"/>
      <c r="AP57" s="1"/>
    </row>
    <row r="58" spans="1:75" x14ac:dyDescent="0.2">
      <c r="A58" s="140" t="s">
        <v>203</v>
      </c>
      <c r="AQ58" s="126" t="str">
        <f>R36&amp;N36</f>
        <v>STGMTVL2</v>
      </c>
      <c r="AR58" s="126">
        <f>Y36</f>
        <v>0</v>
      </c>
      <c r="AS58" s="126">
        <f>V36</f>
        <v>0</v>
      </c>
    </row>
    <row r="59" spans="1:75" x14ac:dyDescent="0.2"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7" t="str">
        <f>AN20</f>
        <v>Version 1: Stand 07.05.2026</v>
      </c>
      <c r="AQ59" s="126" t="str">
        <f>R46&amp;N46</f>
        <v>MTVL2HTS</v>
      </c>
      <c r="AR59" s="126">
        <f>Y46</f>
        <v>0</v>
      </c>
      <c r="AS59" s="126">
        <f>V46</f>
        <v>0</v>
      </c>
    </row>
    <row r="60" spans="1:75" ht="20.25" x14ac:dyDescent="0.3">
      <c r="A60" s="187" t="s">
        <v>191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J60" s="128"/>
      <c r="AK60" s="128"/>
      <c r="AL60" s="128"/>
      <c r="AM60" s="128"/>
      <c r="AN60" s="128"/>
      <c r="AO60" s="128"/>
      <c r="AQ60" s="126" t="str">
        <f>R26&amp;N26</f>
        <v>HAPINTSV2</v>
      </c>
      <c r="AR60" s="126">
        <f>Y26</f>
        <v>0</v>
      </c>
      <c r="AS60" s="126">
        <f>V26</f>
        <v>0</v>
      </c>
    </row>
    <row r="61" spans="1:75" x14ac:dyDescent="0.2">
      <c r="A61" s="152" t="s">
        <v>5</v>
      </c>
      <c r="B61" s="152"/>
      <c r="C61" s="152"/>
      <c r="D61" s="153" t="s">
        <v>6</v>
      </c>
      <c r="E61" s="153"/>
      <c r="F61" s="154" t="s">
        <v>7</v>
      </c>
      <c r="G61" s="154"/>
      <c r="H61" s="154"/>
      <c r="I61" s="152" t="s">
        <v>8</v>
      </c>
      <c r="J61" s="152"/>
      <c r="K61" s="152"/>
      <c r="L61" s="152" t="s">
        <v>9</v>
      </c>
      <c r="M61" s="152"/>
      <c r="N61" s="152" t="s">
        <v>10</v>
      </c>
      <c r="O61" s="152"/>
      <c r="P61" s="152"/>
      <c r="Q61" s="152"/>
      <c r="R61" s="152"/>
      <c r="S61" s="152"/>
      <c r="T61" s="152"/>
      <c r="U61" s="8"/>
      <c r="V61" s="152" t="s">
        <v>11</v>
      </c>
      <c r="W61" s="152"/>
      <c r="X61" s="152"/>
      <c r="Y61" s="152"/>
      <c r="Z61" s="152"/>
      <c r="AA61" s="8"/>
      <c r="AB61" s="152" t="s">
        <v>12</v>
      </c>
      <c r="AC61" s="152"/>
      <c r="AD61" s="152"/>
      <c r="AE61" s="152"/>
      <c r="AF61" s="152"/>
      <c r="AG61" s="152"/>
      <c r="AH61" s="152"/>
      <c r="AI61" s="152" t="s">
        <v>13</v>
      </c>
      <c r="AJ61" s="152"/>
      <c r="AK61" s="152"/>
      <c r="AL61" s="152"/>
      <c r="AM61" s="152"/>
      <c r="AN61" s="152"/>
      <c r="AO61" s="152"/>
      <c r="AQ61" s="126" t="str">
        <f>R27&amp;N27</f>
        <v>STGHTS</v>
      </c>
      <c r="AR61" s="126">
        <f>Y27</f>
        <v>0</v>
      </c>
      <c r="AS61" s="126">
        <f>V27</f>
        <v>0</v>
      </c>
    </row>
    <row r="62" spans="1:75" x14ac:dyDescent="0.2">
      <c r="A62" s="162" t="str">
        <f>$H$1</f>
        <v>M18-2</v>
      </c>
      <c r="B62" s="162"/>
      <c r="C62" s="162"/>
      <c r="D62" s="162">
        <v>125</v>
      </c>
      <c r="E62" s="162"/>
      <c r="F62" s="162" t="s">
        <v>102</v>
      </c>
      <c r="G62" s="162"/>
      <c r="H62" s="162"/>
      <c r="I62" s="156" t="s">
        <v>92</v>
      </c>
      <c r="J62" s="156"/>
      <c r="K62" s="156"/>
      <c r="L62" s="157">
        <v>1</v>
      </c>
      <c r="M62" s="157"/>
      <c r="N62" s="158" t="str">
        <f>IF(AH11="",AF11,AH11)</f>
        <v>B3</v>
      </c>
      <c r="O62" s="158"/>
      <c r="P62" s="158"/>
      <c r="Q62" s="123" t="s">
        <v>17</v>
      </c>
      <c r="R62" s="158" t="str">
        <f>IF(AH12="",AF12,AH12)</f>
        <v>C3</v>
      </c>
      <c r="S62" s="158"/>
      <c r="T62" s="158"/>
      <c r="V62" s="159"/>
      <c r="W62" s="159"/>
      <c r="X62" s="123" t="s">
        <v>18</v>
      </c>
      <c r="Y62" s="160"/>
      <c r="Z62" s="160"/>
      <c r="AB62" s="161" t="str">
        <f>$B$9</f>
        <v>HAPI</v>
      </c>
      <c r="AC62" s="161"/>
      <c r="AD62" s="161"/>
      <c r="AE62" s="136" t="s">
        <v>17</v>
      </c>
      <c r="AF62" s="155" t="str">
        <f>$T$11</f>
        <v>HTS</v>
      </c>
      <c r="AG62" s="155"/>
      <c r="AH62" s="155"/>
      <c r="AK62" s="162" t="str">
        <f>N63</f>
        <v>B1</v>
      </c>
      <c r="AL62" s="162"/>
      <c r="AM62" s="162"/>
      <c r="AO62" s="147"/>
      <c r="AQ62" s="126" t="str">
        <f>R29&amp;N29</f>
        <v>HAHIEMTV</v>
      </c>
      <c r="AR62" s="126">
        <f>Y29</f>
        <v>0</v>
      </c>
      <c r="AS62" s="126">
        <f>V29</f>
        <v>0</v>
      </c>
    </row>
    <row r="63" spans="1:75" x14ac:dyDescent="0.2">
      <c r="A63" s="162" t="str">
        <f t="shared" ref="A63:A82" si="22">$H$1</f>
        <v>M18-2</v>
      </c>
      <c r="B63" s="162"/>
      <c r="C63" s="162"/>
      <c r="D63" s="162">
        <v>126</v>
      </c>
      <c r="E63" s="162"/>
      <c r="F63" s="162" t="s">
        <v>102</v>
      </c>
      <c r="G63" s="162"/>
      <c r="H63" s="162"/>
      <c r="I63" s="156" t="s">
        <v>193</v>
      </c>
      <c r="J63" s="156"/>
      <c r="K63" s="156"/>
      <c r="L63" s="157">
        <v>1</v>
      </c>
      <c r="M63" s="157"/>
      <c r="N63" s="158" t="str">
        <f>IF(AH13="",AF13,AH13)</f>
        <v>B1</v>
      </c>
      <c r="O63" s="158"/>
      <c r="P63" s="158"/>
      <c r="Q63" s="123" t="s">
        <v>17</v>
      </c>
      <c r="R63" s="158" t="str">
        <f>IF(AH10="",AF10,AH10)</f>
        <v>C2</v>
      </c>
      <c r="S63" s="158"/>
      <c r="T63" s="158"/>
      <c r="V63" s="159"/>
      <c r="W63" s="159"/>
      <c r="X63" s="123" t="s">
        <v>18</v>
      </c>
      <c r="Y63" s="160"/>
      <c r="Z63" s="160"/>
      <c r="AB63" s="161" t="str">
        <f>$H$12</f>
        <v>KKNT</v>
      </c>
      <c r="AC63" s="161"/>
      <c r="AD63" s="161"/>
      <c r="AE63" s="136" t="s">
        <v>17</v>
      </c>
      <c r="AF63" s="155" t="str">
        <f t="shared" ref="AB63:AF72" si="23">$B$9</f>
        <v>HAPI</v>
      </c>
      <c r="AG63" s="155"/>
      <c r="AH63" s="155"/>
      <c r="AK63" s="162" t="str">
        <f>R62</f>
        <v>C3</v>
      </c>
      <c r="AL63" s="162"/>
      <c r="AM63" s="162"/>
      <c r="AQ63" s="126" t="str">
        <f>R30&amp;N30</f>
        <v>KKNTWSV</v>
      </c>
      <c r="AR63" s="126">
        <f>Y30</f>
        <v>0</v>
      </c>
      <c r="AS63" s="126">
        <f>V30</f>
        <v>0</v>
      </c>
    </row>
    <row r="64" spans="1:75" x14ac:dyDescent="0.2">
      <c r="A64" s="162" t="str">
        <f t="shared" si="22"/>
        <v>M18-2</v>
      </c>
      <c r="B64" s="162"/>
      <c r="C64" s="162"/>
      <c r="D64" s="162">
        <v>127</v>
      </c>
      <c r="E64" s="162"/>
      <c r="F64" s="162" t="s">
        <v>102</v>
      </c>
      <c r="G64" s="162"/>
      <c r="H64" s="162"/>
      <c r="I64" s="156" t="s">
        <v>193</v>
      </c>
      <c r="J64" s="156"/>
      <c r="K64" s="156"/>
      <c r="L64" s="157">
        <v>2</v>
      </c>
      <c r="M64" s="157"/>
      <c r="N64" s="158" t="str">
        <f>IF(AH9="",AF9,AH9)</f>
        <v>B2</v>
      </c>
      <c r="O64" s="158"/>
      <c r="P64" s="158"/>
      <c r="Q64" s="123" t="s">
        <v>17</v>
      </c>
      <c r="R64" s="158" t="str">
        <f>IF(AH14="",AF14,AH14)</f>
        <v>C1</v>
      </c>
      <c r="S64" s="158"/>
      <c r="T64" s="158"/>
      <c r="V64" s="159"/>
      <c r="W64" s="159"/>
      <c r="X64" s="123" t="s">
        <v>18</v>
      </c>
      <c r="Y64" s="160"/>
      <c r="Z64" s="160"/>
      <c r="AB64" s="161" t="str">
        <f t="shared" ref="AB64:AF75" si="24">$T$11</f>
        <v>HTS</v>
      </c>
      <c r="AC64" s="161"/>
      <c r="AD64" s="161"/>
      <c r="AE64" s="136" t="s">
        <v>17</v>
      </c>
      <c r="AF64" s="155" t="str">
        <f>$N$10</f>
        <v>TOWE2</v>
      </c>
      <c r="AG64" s="155"/>
      <c r="AH64" s="155"/>
      <c r="AK64" s="162" t="str">
        <f>N62</f>
        <v>B3</v>
      </c>
      <c r="AL64" s="162"/>
      <c r="AM64" s="162"/>
      <c r="AN64" s="128"/>
      <c r="AQ64" s="126" t="str">
        <f>R31&amp;N31</f>
        <v>BGWATSV</v>
      </c>
      <c r="AR64" s="126">
        <f>Y31</f>
        <v>0</v>
      </c>
      <c r="AS64" s="126">
        <f>V31</f>
        <v>0</v>
      </c>
    </row>
    <row r="65" spans="1:59" x14ac:dyDescent="0.2">
      <c r="A65" s="162" t="str">
        <f>$H$1</f>
        <v>M18-2</v>
      </c>
      <c r="B65" s="162"/>
      <c r="C65" s="162"/>
      <c r="D65" s="162">
        <v>128</v>
      </c>
      <c r="E65" s="162"/>
      <c r="F65" s="162" t="s">
        <v>100</v>
      </c>
      <c r="G65" s="162"/>
      <c r="H65" s="162"/>
      <c r="I65" s="156" t="s">
        <v>194</v>
      </c>
      <c r="J65" s="156"/>
      <c r="K65" s="156"/>
      <c r="L65" s="157">
        <v>1</v>
      </c>
      <c r="M65" s="157"/>
      <c r="N65" s="158" t="str">
        <f>IF(AB10="",Z10,AB10)</f>
        <v>D2</v>
      </c>
      <c r="O65" s="158"/>
      <c r="P65" s="158"/>
      <c r="Q65" s="123" t="s">
        <v>17</v>
      </c>
      <c r="R65" s="158" t="str">
        <f>IF(AB11="",Z11,AB11)</f>
        <v>A3</v>
      </c>
      <c r="S65" s="158"/>
      <c r="T65" s="158"/>
      <c r="V65" s="159"/>
      <c r="W65" s="159"/>
      <c r="X65" s="123" t="s">
        <v>18</v>
      </c>
      <c r="Y65" s="160"/>
      <c r="Z65" s="160"/>
      <c r="AB65" s="161" t="str">
        <f t="shared" si="23"/>
        <v>HAPI</v>
      </c>
      <c r="AC65" s="161"/>
      <c r="AD65" s="161"/>
      <c r="AE65" s="136" t="s">
        <v>17</v>
      </c>
      <c r="AF65" s="155" t="str">
        <f>$T$12</f>
        <v>MTVL2</v>
      </c>
      <c r="AG65" s="155"/>
      <c r="AH65" s="155"/>
      <c r="AK65" s="162" t="str">
        <f>R63</f>
        <v>C2</v>
      </c>
      <c r="AL65" s="162"/>
      <c r="AM65" s="162"/>
      <c r="AQ65" s="126" t="str">
        <f>R34&amp;N34</f>
        <v>BCH2TOWE2</v>
      </c>
      <c r="AR65" s="126">
        <f>Y34</f>
        <v>0</v>
      </c>
      <c r="AS65" s="126">
        <f>V34</f>
        <v>0</v>
      </c>
    </row>
    <row r="66" spans="1:59" x14ac:dyDescent="0.2">
      <c r="A66" s="162" t="str">
        <f t="shared" ref="A66:A71" si="25">$H$1</f>
        <v>M18-2</v>
      </c>
      <c r="B66" s="162"/>
      <c r="C66" s="162"/>
      <c r="D66" s="162">
        <v>129</v>
      </c>
      <c r="E66" s="162"/>
      <c r="F66" s="162" t="s">
        <v>100</v>
      </c>
      <c r="G66" s="162"/>
      <c r="H66" s="162"/>
      <c r="I66" s="156" t="s">
        <v>194</v>
      </c>
      <c r="J66" s="156"/>
      <c r="K66" s="156"/>
      <c r="L66" s="157">
        <v>2</v>
      </c>
      <c r="M66" s="157"/>
      <c r="N66" s="158" t="str">
        <f>IF(AB14="",Z14,AB14)</f>
        <v>D1</v>
      </c>
      <c r="O66" s="158"/>
      <c r="P66" s="158"/>
      <c r="Q66" s="123" t="s">
        <v>17</v>
      </c>
      <c r="R66" s="158" t="str">
        <f>IF(AB9="",Z9,AB9)</f>
        <v>A2</v>
      </c>
      <c r="S66" s="158"/>
      <c r="T66" s="158"/>
      <c r="V66" s="159"/>
      <c r="W66" s="159"/>
      <c r="X66" s="123" t="s">
        <v>18</v>
      </c>
      <c r="Y66" s="160"/>
      <c r="Z66" s="160"/>
      <c r="AB66" s="161" t="str">
        <f t="shared" ref="AB66:AF88" si="26">$N$10</f>
        <v>TOWE2</v>
      </c>
      <c r="AC66" s="161"/>
      <c r="AD66" s="161"/>
      <c r="AE66" s="136" t="s">
        <v>17</v>
      </c>
      <c r="AF66" s="155" t="str">
        <f t="shared" si="24"/>
        <v>HTS</v>
      </c>
      <c r="AG66" s="155"/>
      <c r="AH66" s="155"/>
      <c r="AK66" s="162" t="str">
        <f>N64</f>
        <v>B2</v>
      </c>
      <c r="AL66" s="162"/>
      <c r="AM66" s="162"/>
      <c r="AQ66" s="126" t="str">
        <f>R35&amp;N35</f>
        <v>NTSV2AMTV</v>
      </c>
      <c r="AR66" s="126">
        <f>Y35</f>
        <v>0</v>
      </c>
      <c r="AS66" s="126">
        <f>V35</f>
        <v>0</v>
      </c>
    </row>
    <row r="67" spans="1:59" x14ac:dyDescent="0.2">
      <c r="A67" s="155" t="s">
        <v>110</v>
      </c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Q67" s="126" t="str">
        <f>R37&amp;N37</f>
        <v>HTSBWB</v>
      </c>
      <c r="AR67" s="126">
        <f>Y37</f>
        <v>0</v>
      </c>
      <c r="AS67" s="126">
        <f>V37</f>
        <v>0</v>
      </c>
    </row>
    <row r="68" spans="1:59" x14ac:dyDescent="0.2">
      <c r="AQ68" s="126" t="str">
        <f>R38&amp;N38</f>
        <v>EMTVWSV</v>
      </c>
      <c r="AR68" s="126">
        <f>Y38</f>
        <v>0</v>
      </c>
      <c r="AS68" s="126">
        <f>V38</f>
        <v>0</v>
      </c>
    </row>
    <row r="69" spans="1:59" x14ac:dyDescent="0.2">
      <c r="A69" s="152" t="s">
        <v>5</v>
      </c>
      <c r="B69" s="152"/>
      <c r="C69" s="152"/>
      <c r="D69" s="153" t="s">
        <v>6</v>
      </c>
      <c r="E69" s="153"/>
      <c r="F69" s="154" t="s">
        <v>7</v>
      </c>
      <c r="G69" s="154"/>
      <c r="H69" s="154"/>
      <c r="I69" s="152" t="s">
        <v>8</v>
      </c>
      <c r="J69" s="152"/>
      <c r="K69" s="152"/>
      <c r="L69" s="152" t="s">
        <v>9</v>
      </c>
      <c r="M69" s="152"/>
      <c r="N69" s="152" t="s">
        <v>10</v>
      </c>
      <c r="O69" s="152"/>
      <c r="P69" s="152"/>
      <c r="Q69" s="152"/>
      <c r="R69" s="152"/>
      <c r="S69" s="152"/>
      <c r="T69" s="152"/>
      <c r="U69" s="8"/>
      <c r="V69" s="152" t="s">
        <v>11</v>
      </c>
      <c r="W69" s="152"/>
      <c r="X69" s="152"/>
      <c r="Y69" s="152"/>
      <c r="Z69" s="152"/>
      <c r="AA69" s="8"/>
      <c r="AB69" s="152" t="s">
        <v>12</v>
      </c>
      <c r="AC69" s="152"/>
      <c r="AD69" s="152"/>
      <c r="AE69" s="152"/>
      <c r="AF69" s="152"/>
      <c r="AG69" s="152"/>
      <c r="AH69" s="152"/>
      <c r="AI69" s="152" t="s">
        <v>13</v>
      </c>
      <c r="AJ69" s="152"/>
      <c r="AK69" s="152"/>
      <c r="AL69" s="152"/>
      <c r="AM69" s="152"/>
      <c r="AN69" s="152"/>
      <c r="AO69" s="152"/>
      <c r="AQ69" s="126" t="str">
        <f>R39&amp;N39</f>
        <v>HAHIKKNT</v>
      </c>
      <c r="AR69" s="126">
        <f>Y39</f>
        <v>0</v>
      </c>
      <c r="AS69" s="126">
        <f>V39</f>
        <v>0</v>
      </c>
    </row>
    <row r="70" spans="1:59" s="131" customFormat="1" x14ac:dyDescent="0.2">
      <c r="A70" s="162" t="str">
        <f t="shared" si="22"/>
        <v>M18-2</v>
      </c>
      <c r="B70" s="162"/>
      <c r="C70" s="162"/>
      <c r="D70" s="162">
        <v>130</v>
      </c>
      <c r="E70" s="162"/>
      <c r="F70" s="162" t="s">
        <v>102</v>
      </c>
      <c r="G70" s="162"/>
      <c r="H70" s="162"/>
      <c r="I70" s="156" t="s">
        <v>195</v>
      </c>
      <c r="J70" s="156"/>
      <c r="K70" s="156"/>
      <c r="L70" s="157">
        <v>2</v>
      </c>
      <c r="M70" s="157"/>
      <c r="N70" s="158" t="str">
        <f>IF(AH10="",AF10,AH10)</f>
        <v>C2</v>
      </c>
      <c r="O70" s="158"/>
      <c r="P70" s="158"/>
      <c r="Q70" s="123" t="s">
        <v>17</v>
      </c>
      <c r="R70" s="158" t="str">
        <f>IF(AH11="",AF11,AH11)</f>
        <v>B3</v>
      </c>
      <c r="S70" s="158"/>
      <c r="T70" s="158"/>
      <c r="U70" s="126"/>
      <c r="V70" s="159"/>
      <c r="W70" s="159"/>
      <c r="X70" s="123" t="s">
        <v>18</v>
      </c>
      <c r="Y70" s="160"/>
      <c r="Z70" s="160"/>
      <c r="AA70" s="126"/>
      <c r="AB70" s="161" t="str">
        <f t="shared" ref="AB70:AF88" si="27">$T$12</f>
        <v>MTVL2</v>
      </c>
      <c r="AC70" s="161"/>
      <c r="AD70" s="161"/>
      <c r="AE70" s="136" t="s">
        <v>17</v>
      </c>
      <c r="AF70" s="155" t="str">
        <f t="shared" si="23"/>
        <v>HAPI</v>
      </c>
      <c r="AG70" s="155"/>
      <c r="AH70" s="155"/>
      <c r="AI70" s="126"/>
      <c r="AJ70" s="126"/>
      <c r="AK70" s="162" t="str">
        <f>R65</f>
        <v>A3</v>
      </c>
      <c r="AL70" s="162"/>
      <c r="AM70" s="162"/>
      <c r="AN70" s="126"/>
      <c r="AO70" s="1"/>
      <c r="AP70" s="133"/>
      <c r="AQ70" s="126" t="str">
        <f>R42&amp;N42</f>
        <v>ATSVTOWE2</v>
      </c>
      <c r="AR70" s="126">
        <f>Y42</f>
        <v>0</v>
      </c>
      <c r="AS70" s="126">
        <f>V42</f>
        <v>0</v>
      </c>
      <c r="BG70" s="126"/>
    </row>
    <row r="71" spans="1:59" x14ac:dyDescent="0.2">
      <c r="A71" s="162" t="str">
        <f t="shared" si="25"/>
        <v>M18-2</v>
      </c>
      <c r="B71" s="162"/>
      <c r="C71" s="162"/>
      <c r="D71" s="162">
        <v>131</v>
      </c>
      <c r="E71" s="162"/>
      <c r="F71" s="162" t="s">
        <v>100</v>
      </c>
      <c r="G71" s="162"/>
      <c r="H71" s="162"/>
      <c r="I71" s="156" t="s">
        <v>195</v>
      </c>
      <c r="J71" s="156"/>
      <c r="K71" s="156"/>
      <c r="L71" s="157">
        <v>1</v>
      </c>
      <c r="M71" s="157"/>
      <c r="N71" s="158" t="str">
        <f>IF(AB12="",Z12,AB12)</f>
        <v>D3</v>
      </c>
      <c r="O71" s="158"/>
      <c r="P71" s="158"/>
      <c r="Q71" s="123" t="s">
        <v>17</v>
      </c>
      <c r="R71" s="158" t="str">
        <f>IF(AB13="",Z13,AB13)</f>
        <v>A1</v>
      </c>
      <c r="S71" s="158"/>
      <c r="T71" s="158"/>
      <c r="V71" s="159"/>
      <c r="W71" s="159"/>
      <c r="X71" s="123" t="s">
        <v>18</v>
      </c>
      <c r="Y71" s="160"/>
      <c r="Z71" s="160"/>
      <c r="AB71" s="161" t="str">
        <f t="shared" si="24"/>
        <v>HTS</v>
      </c>
      <c r="AC71" s="161"/>
      <c r="AD71" s="161"/>
      <c r="AE71" s="136" t="s">
        <v>17</v>
      </c>
      <c r="AF71" s="155" t="str">
        <f t="shared" ref="AB71:AF89" si="28">$H$12</f>
        <v>KKNT</v>
      </c>
      <c r="AG71" s="155"/>
      <c r="AH71" s="155"/>
      <c r="AK71" s="162" t="str">
        <f>R66</f>
        <v>A2</v>
      </c>
      <c r="AL71" s="162"/>
      <c r="AM71" s="162"/>
      <c r="AQ71" s="126" t="str">
        <f>R43&amp;N43</f>
        <v>BGWBCH2</v>
      </c>
      <c r="AR71" s="126">
        <f>Y43</f>
        <v>0</v>
      </c>
      <c r="AS71" s="126">
        <f>V43</f>
        <v>0</v>
      </c>
    </row>
    <row r="72" spans="1:59" x14ac:dyDescent="0.2">
      <c r="A72" s="162" t="str">
        <f t="shared" si="22"/>
        <v>M18-2</v>
      </c>
      <c r="B72" s="162"/>
      <c r="C72" s="162"/>
      <c r="D72" s="162">
        <v>132</v>
      </c>
      <c r="E72" s="162"/>
      <c r="F72" s="162" t="s">
        <v>102</v>
      </c>
      <c r="G72" s="162"/>
      <c r="H72" s="162"/>
      <c r="I72" s="156" t="s">
        <v>196</v>
      </c>
      <c r="J72" s="156"/>
      <c r="K72" s="156"/>
      <c r="L72" s="157">
        <v>1</v>
      </c>
      <c r="M72" s="157"/>
      <c r="N72" s="158" t="str">
        <f>IF(AH12="",AF12,AH12)</f>
        <v>C3</v>
      </c>
      <c r="O72" s="158"/>
      <c r="P72" s="158"/>
      <c r="Q72" s="123" t="s">
        <v>17</v>
      </c>
      <c r="R72" s="158" t="str">
        <f>IF(AH9="",AF9,AH9)</f>
        <v>B2</v>
      </c>
      <c r="S72" s="158"/>
      <c r="T72" s="158"/>
      <c r="V72" s="159"/>
      <c r="W72" s="159"/>
      <c r="X72" s="123" t="s">
        <v>18</v>
      </c>
      <c r="Y72" s="160"/>
      <c r="Z72" s="160"/>
      <c r="AB72" s="161" t="str">
        <f t="shared" si="23"/>
        <v>HAPI</v>
      </c>
      <c r="AC72" s="161"/>
      <c r="AD72" s="161"/>
      <c r="AE72" s="136" t="s">
        <v>17</v>
      </c>
      <c r="AF72" s="155" t="str">
        <f>$N$12</f>
        <v>BCH2</v>
      </c>
      <c r="AG72" s="155"/>
      <c r="AH72" s="155"/>
      <c r="AK72" s="162" t="str">
        <f>R70</f>
        <v>B3</v>
      </c>
      <c r="AL72" s="162"/>
      <c r="AM72" s="162"/>
      <c r="AQ72" s="126" t="str">
        <f>R44&amp;N44</f>
        <v>AMTVHAPI</v>
      </c>
      <c r="AR72" s="126">
        <f>Y44</f>
        <v>0</v>
      </c>
      <c r="AS72" s="126">
        <f>V44</f>
        <v>0</v>
      </c>
    </row>
    <row r="73" spans="1:59" x14ac:dyDescent="0.2">
      <c r="A73" s="162" t="str">
        <f t="shared" si="22"/>
        <v>M18-2</v>
      </c>
      <c r="B73" s="162"/>
      <c r="C73" s="162"/>
      <c r="D73" s="162">
        <v>133</v>
      </c>
      <c r="E73" s="162"/>
      <c r="F73" s="162" t="s">
        <v>102</v>
      </c>
      <c r="G73" s="162"/>
      <c r="H73" s="162"/>
      <c r="I73" s="156" t="s">
        <v>196</v>
      </c>
      <c r="J73" s="156"/>
      <c r="K73" s="156"/>
      <c r="L73" s="157">
        <v>2</v>
      </c>
      <c r="M73" s="157"/>
      <c r="N73" s="158" t="str">
        <f>IF(AH13="",AF13,AH13)</f>
        <v>B1</v>
      </c>
      <c r="O73" s="158"/>
      <c r="P73" s="158"/>
      <c r="Q73" s="123" t="s">
        <v>17</v>
      </c>
      <c r="R73" s="158" t="str">
        <f>IF(AH14="",AF14,AH14)</f>
        <v>C1</v>
      </c>
      <c r="S73" s="158"/>
      <c r="T73" s="158"/>
      <c r="V73" s="159"/>
      <c r="W73" s="159"/>
      <c r="X73" s="123" t="s">
        <v>18</v>
      </c>
      <c r="Y73" s="160"/>
      <c r="Z73" s="160"/>
      <c r="AB73" s="161" t="str">
        <f>$H$10</f>
        <v>WSV</v>
      </c>
      <c r="AC73" s="161"/>
      <c r="AD73" s="161"/>
      <c r="AE73" s="136" t="s">
        <v>17</v>
      </c>
      <c r="AF73" s="155" t="str">
        <f t="shared" si="26"/>
        <v>TOWE2</v>
      </c>
      <c r="AG73" s="155"/>
      <c r="AH73" s="155"/>
      <c r="AK73" s="162" t="str">
        <f>R71</f>
        <v>A1</v>
      </c>
      <c r="AL73" s="162"/>
      <c r="AM73" s="162"/>
      <c r="AQ73" s="126" t="str">
        <f>R45&amp;N45</f>
        <v>BWBSTG</v>
      </c>
      <c r="AR73" s="126">
        <f>Y45</f>
        <v>0</v>
      </c>
      <c r="AS73" s="126">
        <f>V45</f>
        <v>0</v>
      </c>
    </row>
    <row r="74" spans="1:59" x14ac:dyDescent="0.2">
      <c r="A74" s="162" t="str">
        <f>$H$1</f>
        <v>M18-2</v>
      </c>
      <c r="B74" s="162"/>
      <c r="C74" s="162"/>
      <c r="D74" s="162">
        <v>134</v>
      </c>
      <c r="E74" s="162"/>
      <c r="F74" s="162" t="s">
        <v>100</v>
      </c>
      <c r="G74" s="162"/>
      <c r="H74" s="162"/>
      <c r="I74" s="156" t="s">
        <v>197</v>
      </c>
      <c r="J74" s="156"/>
      <c r="K74" s="156"/>
      <c r="L74" s="157">
        <v>1</v>
      </c>
      <c r="M74" s="157"/>
      <c r="N74" s="158" t="str">
        <f>IF(AB12="",Z12,AB12)</f>
        <v>D3</v>
      </c>
      <c r="O74" s="158"/>
      <c r="P74" s="158"/>
      <c r="Q74" s="123" t="s">
        <v>17</v>
      </c>
      <c r="R74" s="158" t="str">
        <f>IF(AB9="",Z9,AB9)</f>
        <v>A2</v>
      </c>
      <c r="S74" s="158"/>
      <c r="T74" s="158"/>
      <c r="V74" s="159"/>
      <c r="W74" s="159"/>
      <c r="X74" s="123" t="s">
        <v>18</v>
      </c>
      <c r="Y74" s="160"/>
      <c r="Z74" s="160"/>
      <c r="AB74" s="161" t="str">
        <f t="shared" ref="AB74:AF86" si="29">$N$12</f>
        <v>BCH2</v>
      </c>
      <c r="AC74" s="161"/>
      <c r="AD74" s="161"/>
      <c r="AE74" s="136" t="s">
        <v>17</v>
      </c>
      <c r="AF74" s="155" t="str">
        <f t="shared" si="28"/>
        <v>KKNT</v>
      </c>
      <c r="AG74" s="155"/>
      <c r="AH74" s="155"/>
      <c r="AK74" s="162" t="str">
        <f>R72</f>
        <v>B2</v>
      </c>
      <c r="AL74" s="162"/>
      <c r="AM74" s="162"/>
      <c r="AQ74" s="126" t="str">
        <f>R47&amp;N47</f>
        <v>WSVHAHI</v>
      </c>
      <c r="AR74" s="126">
        <f>Y47</f>
        <v>0</v>
      </c>
      <c r="AS74" s="126">
        <f>V47</f>
        <v>0</v>
      </c>
    </row>
    <row r="75" spans="1:59" x14ac:dyDescent="0.2">
      <c r="A75" s="162" t="str">
        <f t="shared" ref="A75:A79" si="30">$H$1</f>
        <v>M18-2</v>
      </c>
      <c r="B75" s="162"/>
      <c r="C75" s="162"/>
      <c r="D75" s="162">
        <v>135</v>
      </c>
      <c r="E75" s="162"/>
      <c r="F75" s="162" t="s">
        <v>100</v>
      </c>
      <c r="G75" s="162"/>
      <c r="H75" s="162"/>
      <c r="I75" s="156" t="s">
        <v>197</v>
      </c>
      <c r="J75" s="156"/>
      <c r="K75" s="156"/>
      <c r="L75" s="157">
        <v>1</v>
      </c>
      <c r="M75" s="157"/>
      <c r="N75" s="158" t="str">
        <f>IF(AB13="",Z13,AB13)</f>
        <v>A1</v>
      </c>
      <c r="O75" s="158"/>
      <c r="P75" s="158"/>
      <c r="Q75" s="123" t="s">
        <v>17</v>
      </c>
      <c r="R75" s="158" t="str">
        <f>IF(AB10="",Z10,AB10)</f>
        <v>D2</v>
      </c>
      <c r="S75" s="158"/>
      <c r="T75" s="158"/>
      <c r="V75" s="159"/>
      <c r="W75" s="159"/>
      <c r="X75" s="123" t="s">
        <v>18</v>
      </c>
      <c r="Y75" s="160"/>
      <c r="Z75" s="160"/>
      <c r="AB75" s="161" t="str">
        <f t="shared" si="27"/>
        <v>MTVL2</v>
      </c>
      <c r="AC75" s="161"/>
      <c r="AD75" s="161"/>
      <c r="AE75" s="136" t="s">
        <v>17</v>
      </c>
      <c r="AF75" s="155" t="str">
        <f t="shared" si="24"/>
        <v>HTS</v>
      </c>
      <c r="AG75" s="155"/>
      <c r="AH75" s="155"/>
      <c r="AK75" s="162" t="str">
        <f>R73</f>
        <v>C1</v>
      </c>
      <c r="AL75" s="162"/>
      <c r="AM75" s="162"/>
      <c r="AP75" s="15"/>
      <c r="AQ75" s="126" t="str">
        <f>R50&amp;N50</f>
        <v>KKNTEMTV</v>
      </c>
      <c r="AR75" s="126">
        <f>Y50</f>
        <v>0</v>
      </c>
      <c r="AS75" s="126">
        <f>V50</f>
        <v>0</v>
      </c>
      <c r="AT75" s="124"/>
      <c r="AU75" s="16"/>
      <c r="AV75" s="16"/>
      <c r="AW75" s="16"/>
      <c r="AX75" s="16"/>
    </row>
    <row r="76" spans="1:59" x14ac:dyDescent="0.2">
      <c r="A76" s="155" t="s">
        <v>110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P76" s="15"/>
      <c r="AQ76" s="126" t="str">
        <f>R51&amp;N51</f>
        <v>TOWE2BGW</v>
      </c>
      <c r="AR76" s="126">
        <f>Y51</f>
        <v>0</v>
      </c>
      <c r="AS76" s="126">
        <f>V51</f>
        <v>0</v>
      </c>
      <c r="AT76" s="124"/>
      <c r="AU76" s="16"/>
      <c r="AV76" s="16"/>
      <c r="AW76" s="16"/>
      <c r="AX76" s="16"/>
    </row>
    <row r="77" spans="1:59" x14ac:dyDescent="0.2">
      <c r="A77" s="136"/>
      <c r="B77" s="136"/>
      <c r="C77" s="136"/>
      <c r="D77" s="136"/>
      <c r="E77" s="136"/>
      <c r="F77" s="136"/>
      <c r="G77" s="136"/>
      <c r="H77" s="136"/>
      <c r="I77" s="137"/>
      <c r="J77" s="137"/>
      <c r="K77" s="137"/>
      <c r="L77" s="138"/>
      <c r="M77" s="138"/>
      <c r="N77" s="134"/>
      <c r="O77" s="134"/>
      <c r="P77" s="134"/>
      <c r="Q77" s="136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5"/>
      <c r="AC77" s="135"/>
      <c r="AD77" s="135"/>
      <c r="AE77" s="136"/>
      <c r="AF77" s="134"/>
      <c r="AG77" s="134"/>
      <c r="AH77" s="134"/>
      <c r="AI77" s="140"/>
      <c r="AJ77" s="140"/>
      <c r="AK77" s="136"/>
      <c r="AL77" s="136"/>
      <c r="AM77" s="136"/>
      <c r="AN77" s="140"/>
      <c r="AQ77" s="126" t="str">
        <f>R52&amp;N52</f>
        <v>BCH2ATSV</v>
      </c>
      <c r="AR77" s="126">
        <f>Y52</f>
        <v>0</v>
      </c>
      <c r="AS77" s="126">
        <f>V52</f>
        <v>0</v>
      </c>
    </row>
    <row r="78" spans="1:59" x14ac:dyDescent="0.2">
      <c r="A78" s="152" t="s">
        <v>5</v>
      </c>
      <c r="B78" s="152"/>
      <c r="C78" s="152"/>
      <c r="D78" s="153" t="s">
        <v>6</v>
      </c>
      <c r="E78" s="153"/>
      <c r="F78" s="154" t="s">
        <v>7</v>
      </c>
      <c r="G78" s="154"/>
      <c r="H78" s="154"/>
      <c r="I78" s="152" t="s">
        <v>8</v>
      </c>
      <c r="J78" s="152"/>
      <c r="K78" s="152"/>
      <c r="L78" s="152" t="s">
        <v>9</v>
      </c>
      <c r="M78" s="152"/>
      <c r="N78" s="152" t="s">
        <v>10</v>
      </c>
      <c r="O78" s="152"/>
      <c r="P78" s="152"/>
      <c r="Q78" s="152"/>
      <c r="R78" s="152"/>
      <c r="S78" s="152"/>
      <c r="T78" s="152"/>
      <c r="U78" s="8"/>
      <c r="V78" s="152" t="s">
        <v>11</v>
      </c>
      <c r="W78" s="152"/>
      <c r="X78" s="152"/>
      <c r="Y78" s="152"/>
      <c r="Z78" s="152"/>
      <c r="AA78" s="8"/>
      <c r="AB78" s="152" t="s">
        <v>12</v>
      </c>
      <c r="AC78" s="152"/>
      <c r="AD78" s="152"/>
      <c r="AE78" s="152"/>
      <c r="AF78" s="152"/>
      <c r="AG78" s="152"/>
      <c r="AH78" s="152"/>
      <c r="AI78" s="152" t="s">
        <v>13</v>
      </c>
      <c r="AJ78" s="152"/>
      <c r="AK78" s="152"/>
      <c r="AL78" s="152"/>
      <c r="AM78" s="152"/>
      <c r="AN78" s="152"/>
      <c r="AO78" s="152"/>
      <c r="AP78" s="15"/>
      <c r="AT78" s="124"/>
      <c r="AU78" s="16"/>
      <c r="AV78" s="16"/>
      <c r="AW78" s="16"/>
      <c r="AX78" s="16"/>
    </row>
    <row r="79" spans="1:59" x14ac:dyDescent="0.2">
      <c r="A79" s="162" t="str">
        <f t="shared" si="30"/>
        <v>M18-2</v>
      </c>
      <c r="B79" s="162"/>
      <c r="C79" s="162"/>
      <c r="D79" s="162">
        <v>136</v>
      </c>
      <c r="E79" s="162"/>
      <c r="F79" s="162" t="s">
        <v>100</v>
      </c>
      <c r="G79" s="162"/>
      <c r="H79" s="162"/>
      <c r="I79" s="156" t="s">
        <v>229</v>
      </c>
      <c r="J79" s="156"/>
      <c r="K79" s="156"/>
      <c r="L79" s="157">
        <v>1</v>
      </c>
      <c r="M79" s="157"/>
      <c r="N79" s="158" t="str">
        <f>IF(AB14="",Z14,AB14)</f>
        <v>D1</v>
      </c>
      <c r="O79" s="158"/>
      <c r="P79" s="158"/>
      <c r="Q79" s="123" t="s">
        <v>17</v>
      </c>
      <c r="R79" s="158" t="str">
        <f>IF(AB11="",Z11,AB11)</f>
        <v>A3</v>
      </c>
      <c r="S79" s="158"/>
      <c r="T79" s="158"/>
      <c r="V79" s="159"/>
      <c r="W79" s="159"/>
      <c r="X79" s="123" t="s">
        <v>18</v>
      </c>
      <c r="Y79" s="160"/>
      <c r="Z79" s="160"/>
      <c r="AB79" s="161" t="str">
        <f t="shared" si="28"/>
        <v>KKNT</v>
      </c>
      <c r="AC79" s="161"/>
      <c r="AD79" s="161"/>
      <c r="AE79" s="136" t="s">
        <v>17</v>
      </c>
      <c r="AF79" s="155" t="str">
        <f t="shared" si="29"/>
        <v>BCH2</v>
      </c>
      <c r="AG79" s="155"/>
      <c r="AH79" s="155"/>
      <c r="AK79" s="162" t="str">
        <f>N74</f>
        <v>D3</v>
      </c>
      <c r="AL79" s="162"/>
      <c r="AM79" s="162"/>
      <c r="AP79" s="15"/>
      <c r="AT79" s="124"/>
      <c r="AU79" s="16"/>
      <c r="AV79" s="16"/>
      <c r="AW79" s="16"/>
      <c r="AX79" s="16"/>
    </row>
    <row r="80" spans="1:59" x14ac:dyDescent="0.2">
      <c r="A80" s="162" t="str">
        <f t="shared" si="22"/>
        <v>M18-2</v>
      </c>
      <c r="B80" s="162"/>
      <c r="C80" s="162"/>
      <c r="D80" s="162">
        <v>137</v>
      </c>
      <c r="E80" s="162"/>
      <c r="F80" s="162" t="s">
        <v>102</v>
      </c>
      <c r="G80" s="162"/>
      <c r="H80" s="162"/>
      <c r="I80" s="156" t="s">
        <v>229</v>
      </c>
      <c r="J80" s="156"/>
      <c r="K80" s="156"/>
      <c r="L80" s="157">
        <v>2</v>
      </c>
      <c r="M80" s="157"/>
      <c r="N80" s="158" t="str">
        <f>IF(AH11="",AF11,AH11)</f>
        <v>B3</v>
      </c>
      <c r="O80" s="158"/>
      <c r="P80" s="158"/>
      <c r="Q80" s="123" t="s">
        <v>17</v>
      </c>
      <c r="R80" s="158" t="str">
        <f>IF(AH14="",AF14,AH14)</f>
        <v>C1</v>
      </c>
      <c r="S80" s="158"/>
      <c r="T80" s="158"/>
      <c r="V80" s="159"/>
      <c r="W80" s="159"/>
      <c r="X80" s="123" t="s">
        <v>18</v>
      </c>
      <c r="Y80" s="160"/>
      <c r="Z80" s="160"/>
      <c r="AB80" s="161" t="str">
        <f t="shared" ref="AB80:AF89" si="31">$H$10</f>
        <v>WSV</v>
      </c>
      <c r="AC80" s="161"/>
      <c r="AD80" s="161"/>
      <c r="AE80" s="136" t="s">
        <v>17</v>
      </c>
      <c r="AF80" s="155" t="str">
        <f t="shared" si="26"/>
        <v>TOWE2</v>
      </c>
      <c r="AG80" s="155"/>
      <c r="AH80" s="155"/>
      <c r="AK80" s="162" t="str">
        <f>R75</f>
        <v>D2</v>
      </c>
      <c r="AL80" s="162"/>
      <c r="AM80" s="162"/>
    </row>
    <row r="81" spans="1:42" x14ac:dyDescent="0.2">
      <c r="A81" s="162" t="str">
        <f t="shared" si="22"/>
        <v>M18-2</v>
      </c>
      <c r="B81" s="162"/>
      <c r="C81" s="162"/>
      <c r="D81" s="162">
        <v>138</v>
      </c>
      <c r="E81" s="162"/>
      <c r="F81" s="162" t="s">
        <v>102</v>
      </c>
      <c r="G81" s="162"/>
      <c r="H81" s="162"/>
      <c r="I81" s="156" t="s">
        <v>198</v>
      </c>
      <c r="J81" s="156"/>
      <c r="K81" s="156"/>
      <c r="L81" s="157">
        <v>1</v>
      </c>
      <c r="M81" s="157"/>
      <c r="N81" s="158" t="str">
        <f>IF(AH13="",AF13,AH13)</f>
        <v>B1</v>
      </c>
      <c r="O81" s="158"/>
      <c r="P81" s="158"/>
      <c r="Q81" s="123" t="s">
        <v>17</v>
      </c>
      <c r="R81" s="158" t="str">
        <f>IF(AH12="",AF12,AH12)</f>
        <v>C3</v>
      </c>
      <c r="S81" s="158"/>
      <c r="T81" s="158"/>
      <c r="V81" s="159"/>
      <c r="W81" s="159"/>
      <c r="X81" s="123" t="s">
        <v>18</v>
      </c>
      <c r="Y81" s="160"/>
      <c r="Z81" s="160"/>
      <c r="AB81" s="161" t="str">
        <f t="shared" si="29"/>
        <v>BCH2</v>
      </c>
      <c r="AC81" s="161"/>
      <c r="AD81" s="161"/>
      <c r="AE81" s="136" t="s">
        <v>17</v>
      </c>
      <c r="AF81" s="155" t="str">
        <f t="shared" si="31"/>
        <v>WSV</v>
      </c>
      <c r="AG81" s="155"/>
      <c r="AH81" s="155"/>
      <c r="AK81" s="162" t="str">
        <f>R79</f>
        <v>A3</v>
      </c>
      <c r="AL81" s="162"/>
      <c r="AM81" s="162"/>
    </row>
    <row r="82" spans="1:42" x14ac:dyDescent="0.2">
      <c r="A82" s="162" t="str">
        <f t="shared" si="22"/>
        <v>M18-2</v>
      </c>
      <c r="B82" s="162"/>
      <c r="C82" s="162"/>
      <c r="D82" s="162">
        <v>139</v>
      </c>
      <c r="E82" s="162"/>
      <c r="F82" s="162" t="s">
        <v>102</v>
      </c>
      <c r="G82" s="162"/>
      <c r="H82" s="162"/>
      <c r="I82" s="156" t="s">
        <v>198</v>
      </c>
      <c r="J82" s="156"/>
      <c r="K82" s="156"/>
      <c r="L82" s="157">
        <v>2</v>
      </c>
      <c r="M82" s="157"/>
      <c r="N82" s="158" t="str">
        <f>IF(AH9="",AF9,AH9)</f>
        <v>B2</v>
      </c>
      <c r="O82" s="158"/>
      <c r="P82" s="158"/>
      <c r="Q82" s="123" t="s">
        <v>17</v>
      </c>
      <c r="R82" s="158" t="str">
        <f>IF(AH10="",AF10,AH10)</f>
        <v>C2</v>
      </c>
      <c r="S82" s="158"/>
      <c r="T82" s="158"/>
      <c r="V82" s="159"/>
      <c r="W82" s="159"/>
      <c r="X82" s="123" t="s">
        <v>18</v>
      </c>
      <c r="Y82" s="160"/>
      <c r="Z82" s="160"/>
      <c r="AB82" s="161" t="str">
        <f t="shared" si="26"/>
        <v>TOWE2</v>
      </c>
      <c r="AC82" s="161"/>
      <c r="AD82" s="161"/>
      <c r="AE82" s="136" t="s">
        <v>17</v>
      </c>
      <c r="AF82" s="155" t="str">
        <f t="shared" si="27"/>
        <v>MTVL2</v>
      </c>
      <c r="AG82" s="155"/>
      <c r="AH82" s="155"/>
      <c r="AK82" s="162" t="str">
        <f>R80</f>
        <v>C1</v>
      </c>
      <c r="AL82" s="162"/>
      <c r="AM82" s="162"/>
    </row>
    <row r="83" spans="1:42" s="140" customFormat="1" x14ac:dyDescent="0.2">
      <c r="A83" s="155" t="s">
        <v>110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"/>
      <c r="AP83" s="1"/>
    </row>
    <row r="84" spans="1:42" x14ac:dyDescent="0.2">
      <c r="AO84" s="126"/>
    </row>
    <row r="85" spans="1:42" s="140" customFormat="1" x14ac:dyDescent="0.2">
      <c r="A85" s="152" t="s">
        <v>5</v>
      </c>
      <c r="B85" s="152"/>
      <c r="C85" s="152"/>
      <c r="D85" s="153" t="s">
        <v>6</v>
      </c>
      <c r="E85" s="153"/>
      <c r="F85" s="154" t="s">
        <v>7</v>
      </c>
      <c r="G85" s="154"/>
      <c r="H85" s="154"/>
      <c r="I85" s="152" t="s">
        <v>8</v>
      </c>
      <c r="J85" s="152"/>
      <c r="K85" s="152"/>
      <c r="L85" s="152" t="s">
        <v>9</v>
      </c>
      <c r="M85" s="152"/>
      <c r="N85" s="152" t="s">
        <v>10</v>
      </c>
      <c r="O85" s="152"/>
      <c r="P85" s="152"/>
      <c r="Q85" s="152"/>
      <c r="R85" s="152"/>
      <c r="S85" s="152"/>
      <c r="T85" s="152"/>
      <c r="U85" s="8"/>
      <c r="V85" s="152" t="s">
        <v>11</v>
      </c>
      <c r="W85" s="152"/>
      <c r="X85" s="152"/>
      <c r="Y85" s="152"/>
      <c r="Z85" s="152"/>
      <c r="AA85" s="8"/>
      <c r="AB85" s="152" t="s">
        <v>12</v>
      </c>
      <c r="AC85" s="152"/>
      <c r="AD85" s="152"/>
      <c r="AE85" s="152"/>
      <c r="AF85" s="152"/>
      <c r="AG85" s="152"/>
      <c r="AH85" s="152"/>
      <c r="AI85" s="152" t="s">
        <v>13</v>
      </c>
      <c r="AJ85" s="152"/>
      <c r="AK85" s="152"/>
      <c r="AL85" s="152"/>
      <c r="AM85" s="152"/>
      <c r="AN85" s="152"/>
      <c r="AO85" s="152"/>
      <c r="AP85" s="1"/>
    </row>
    <row r="86" spans="1:42" x14ac:dyDescent="0.2">
      <c r="A86" s="162" t="str">
        <f t="shared" ref="A86:A89" si="32">$H$1</f>
        <v>M18-2</v>
      </c>
      <c r="B86" s="162"/>
      <c r="C86" s="162"/>
      <c r="D86" s="162">
        <v>140</v>
      </c>
      <c r="E86" s="162"/>
      <c r="F86" s="162" t="s">
        <v>209</v>
      </c>
      <c r="G86" s="162"/>
      <c r="H86" s="162"/>
      <c r="I86" s="156" t="s">
        <v>103</v>
      </c>
      <c r="J86" s="156"/>
      <c r="K86" s="156"/>
      <c r="L86" s="157">
        <v>1</v>
      </c>
      <c r="M86" s="157"/>
      <c r="N86" s="158" t="str">
        <f>IF(AK140=4,B140,IF(AK141=4,B141,IF(AK142=4,B142,IF(AK143=4,B143,IF(AK144=4,B144,IF(AK145=4,B145,"F4"))))))</f>
        <v>F4</v>
      </c>
      <c r="O86" s="158"/>
      <c r="P86" s="158"/>
      <c r="Q86" s="136" t="s">
        <v>17</v>
      </c>
      <c r="R86" s="158" t="str">
        <f>IF(AK132=4,B132,IF(AK133=4,B133,IF(AK134=4,B134,IF(AK135=4,B135,IF(AK136=4,B136,IF(AK137=4,B137,"E4"))))))</f>
        <v>E4</v>
      </c>
      <c r="S86" s="158"/>
      <c r="T86" s="158"/>
      <c r="U86" s="140"/>
      <c r="V86" s="159"/>
      <c r="W86" s="159"/>
      <c r="X86" s="136" t="s">
        <v>18</v>
      </c>
      <c r="Y86" s="160"/>
      <c r="Z86" s="160"/>
      <c r="AA86" s="140"/>
      <c r="AB86" s="161" t="str">
        <f t="shared" si="27"/>
        <v>MTVL2</v>
      </c>
      <c r="AC86" s="161"/>
      <c r="AD86" s="161"/>
      <c r="AE86" s="136" t="s">
        <v>17</v>
      </c>
      <c r="AF86" s="155" t="str">
        <f t="shared" si="29"/>
        <v>BCH2</v>
      </c>
      <c r="AG86" s="155"/>
      <c r="AH86" s="155"/>
      <c r="AI86" s="140"/>
      <c r="AJ86" s="140"/>
      <c r="AK86" s="162" t="str">
        <f>IF(AK140=2,B140,IF(AK141=2,B141,IF(AK142=2,B142,IF(AK143=2,B143,IF(AK144=2,B144,IF(AK145=2,B145,"F2"))))))</f>
        <v>F2</v>
      </c>
      <c r="AL86" s="162"/>
      <c r="AM86" s="162"/>
      <c r="AN86" s="140"/>
    </row>
    <row r="87" spans="1:42" x14ac:dyDescent="0.2">
      <c r="A87" s="162" t="str">
        <f t="shared" si="32"/>
        <v>M18-2</v>
      </c>
      <c r="B87" s="162"/>
      <c r="C87" s="162"/>
      <c r="D87" s="162">
        <v>141</v>
      </c>
      <c r="E87" s="162"/>
      <c r="F87" s="162" t="s">
        <v>208</v>
      </c>
      <c r="G87" s="162"/>
      <c r="H87" s="162"/>
      <c r="I87" s="156" t="s">
        <v>103</v>
      </c>
      <c r="J87" s="156"/>
      <c r="K87" s="156"/>
      <c r="L87" s="157">
        <v>2</v>
      </c>
      <c r="M87" s="157"/>
      <c r="N87" s="158" t="str">
        <f>IF(AK132=3,B132,IF(AK133=3,B133,IF(AK134=3,B134,IF(AK135=3,B135,IF(AK136=3,B136,IF(AK137=3,B137,"E3"))))))</f>
        <v>E3</v>
      </c>
      <c r="O87" s="158"/>
      <c r="P87" s="158"/>
      <c r="Q87" s="136" t="s">
        <v>17</v>
      </c>
      <c r="R87" s="158" t="str">
        <f>IF(AK140=3,B140,IF(AK141=3,B141,IF(AK142=3,B142,IF(AK143=3,B143,IF(AK144=3,B144,IF(AK145=3,B145,"F3"))))))</f>
        <v>F3</v>
      </c>
      <c r="S87" s="158"/>
      <c r="T87" s="158"/>
      <c r="U87" s="140"/>
      <c r="V87" s="159"/>
      <c r="W87" s="159"/>
      <c r="X87" s="136" t="s">
        <v>18</v>
      </c>
      <c r="Y87" s="160"/>
      <c r="Z87" s="160"/>
      <c r="AA87" s="140"/>
      <c r="AB87" s="161" t="str">
        <f t="shared" si="28"/>
        <v>KKNT</v>
      </c>
      <c r="AC87" s="161"/>
      <c r="AD87" s="161"/>
      <c r="AE87" s="136" t="s">
        <v>17</v>
      </c>
      <c r="AF87" s="155" t="str">
        <f t="shared" si="31"/>
        <v>WSV</v>
      </c>
      <c r="AG87" s="155"/>
      <c r="AH87" s="155"/>
      <c r="AI87" s="140"/>
      <c r="AJ87" s="140"/>
      <c r="AK87" s="162" t="str">
        <f>IF(AK132=1,B132,IF(AK133=1,B133,IF(AK134=1,B134,IF(AK135=1,B135,IF(AK136=1,B136,IF(AK137=1,B137,"E1"))))))</f>
        <v>E1</v>
      </c>
      <c r="AL87" s="162"/>
      <c r="AM87" s="162"/>
      <c r="AN87" s="140"/>
    </row>
    <row r="88" spans="1:42" x14ac:dyDescent="0.2">
      <c r="A88" s="162" t="str">
        <f t="shared" si="32"/>
        <v>M18-2</v>
      </c>
      <c r="B88" s="162"/>
      <c r="C88" s="162"/>
      <c r="D88" s="162">
        <v>142</v>
      </c>
      <c r="E88" s="162"/>
      <c r="F88" s="162" t="s">
        <v>207</v>
      </c>
      <c r="G88" s="162"/>
      <c r="H88" s="162"/>
      <c r="I88" s="156" t="s">
        <v>230</v>
      </c>
      <c r="J88" s="156"/>
      <c r="K88" s="156"/>
      <c r="L88" s="157">
        <v>1</v>
      </c>
      <c r="M88" s="157"/>
      <c r="N88" s="158" t="str">
        <f>IF(AK140=2,B140,IF(AK141=2,B141,IF(AK142=2,B142,IF(AK143=2,B143,IF(AK144=2,B144,IF(AK145=2,B145,"F2"))))))</f>
        <v>F2</v>
      </c>
      <c r="O88" s="158"/>
      <c r="P88" s="158"/>
      <c r="Q88" s="136" t="s">
        <v>17</v>
      </c>
      <c r="R88" s="158" t="str">
        <f>IF(AK132=2,B132,IF(AK133=2,B133,IF(AK134=2,B134,IF(AK135=2,B135,IF(AK136=2,B136,IF(AK137=2,B137,"E2"))))))</f>
        <v>E2</v>
      </c>
      <c r="S88" s="158"/>
      <c r="T88" s="158"/>
      <c r="U88" s="140"/>
      <c r="V88" s="159"/>
      <c r="W88" s="159"/>
      <c r="X88" s="136" t="s">
        <v>18</v>
      </c>
      <c r="Y88" s="160"/>
      <c r="Z88" s="160"/>
      <c r="AA88" s="140"/>
      <c r="AB88" s="161" t="str">
        <f t="shared" si="26"/>
        <v>TOWE2</v>
      </c>
      <c r="AC88" s="161"/>
      <c r="AD88" s="161"/>
      <c r="AE88" s="136" t="s">
        <v>17</v>
      </c>
      <c r="AF88" s="155" t="str">
        <f t="shared" si="27"/>
        <v>MTVL2</v>
      </c>
      <c r="AG88" s="155"/>
      <c r="AH88" s="155"/>
      <c r="AI88" s="140"/>
      <c r="AJ88" s="140"/>
      <c r="AK88" s="162" t="str">
        <f>IF(AK140=4,B140,IF(AK141=4,B141,IF(AK142=4,B142,IF(AK143=4,B143,IF(AK144=4,B144,IF(AK145=4,B145,"F4"))))))</f>
        <v>F4</v>
      </c>
      <c r="AL88" s="162"/>
      <c r="AM88" s="162"/>
      <c r="AN88" s="140"/>
    </row>
    <row r="89" spans="1:42" x14ac:dyDescent="0.2">
      <c r="A89" s="162" t="str">
        <f t="shared" si="32"/>
        <v>M18-2</v>
      </c>
      <c r="B89" s="162"/>
      <c r="C89" s="162"/>
      <c r="D89" s="162">
        <v>143</v>
      </c>
      <c r="E89" s="162"/>
      <c r="F89" s="162" t="s">
        <v>206</v>
      </c>
      <c r="G89" s="162"/>
      <c r="H89" s="162"/>
      <c r="I89" s="156" t="s">
        <v>230</v>
      </c>
      <c r="J89" s="156"/>
      <c r="K89" s="156"/>
      <c r="L89" s="157">
        <v>2</v>
      </c>
      <c r="M89" s="157"/>
      <c r="N89" s="158" t="str">
        <f>IF(AK132=1,B132,IF(AK133=1,B133,IF(AK134=1,B134,IF(AK135=1,B135,IF(AK136=1,B136,IF(AK137=1,B137,"E1"))))))</f>
        <v>E1</v>
      </c>
      <c r="O89" s="158"/>
      <c r="P89" s="158"/>
      <c r="Q89" s="136" t="s">
        <v>17</v>
      </c>
      <c r="R89" s="158" t="str">
        <f>IF(AK140=1,B140,IF(AK141=1,B141,IF(AK142=1,B142,IF(AK143=1,B143,IF(AK144=1,B144,IF(AK145=1,B145,"F1"))))))</f>
        <v>F1</v>
      </c>
      <c r="S89" s="158"/>
      <c r="T89" s="158"/>
      <c r="U89" s="140"/>
      <c r="V89" s="159"/>
      <c r="W89" s="159"/>
      <c r="X89" s="136" t="s">
        <v>18</v>
      </c>
      <c r="Y89" s="160"/>
      <c r="Z89" s="160"/>
      <c r="AA89" s="140"/>
      <c r="AB89" s="161" t="str">
        <f t="shared" si="31"/>
        <v>WSV</v>
      </c>
      <c r="AC89" s="161"/>
      <c r="AD89" s="161"/>
      <c r="AE89" s="136" t="s">
        <v>17</v>
      </c>
      <c r="AF89" s="155" t="str">
        <f t="shared" si="28"/>
        <v>KKNT</v>
      </c>
      <c r="AG89" s="155"/>
      <c r="AH89" s="155"/>
      <c r="AI89" s="140"/>
      <c r="AJ89" s="140"/>
      <c r="AK89" s="162" t="str">
        <f>IF(AK132=3,B132,IF(AK133=3,B133,IF(AK134=3,B134,IF(AK135=3,B135,IF(AK136=3,B136,IF(AK137=3,B137,"E3"))))))</f>
        <v>E3</v>
      </c>
      <c r="AL89" s="162"/>
      <c r="AM89" s="162"/>
      <c r="AN89" s="140"/>
    </row>
    <row r="90" spans="1:42" x14ac:dyDescent="0.2">
      <c r="A90" s="155" t="s">
        <v>110</v>
      </c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</row>
    <row r="92" spans="1:42" x14ac:dyDescent="0.2">
      <c r="N92" s="158" t="str">
        <f>IF(AB13="",Z13,AB13)</f>
        <v>A1</v>
      </c>
      <c r="O92" s="158"/>
      <c r="P92" s="158"/>
      <c r="Q92" s="123" t="s">
        <v>17</v>
      </c>
      <c r="R92" s="158" t="str">
        <f>IF(AB9="",Z9,AB9)</f>
        <v>A2</v>
      </c>
      <c r="S92" s="158"/>
      <c r="T92" s="158"/>
      <c r="V92" s="177" t="str">
        <f>IF(AB9="","",VLOOKUP(CONCATENATE(N92,R92),$AQ$23:$AS$77,2,0))</f>
        <v/>
      </c>
      <c r="W92" s="177"/>
      <c r="X92" s="148" t="s">
        <v>18</v>
      </c>
      <c r="Y92" s="178" t="str">
        <f>IF(AB9="","",VLOOKUP(CONCATENATE(N92,R92),$AQ$23:$AS$77,3,0))</f>
        <v/>
      </c>
      <c r="Z92" s="178"/>
      <c r="AB92" s="13" t="s">
        <v>106</v>
      </c>
    </row>
    <row r="93" spans="1:42" x14ac:dyDescent="0.2">
      <c r="N93" s="158" t="str">
        <f>IF(AB9="",Z9,AB9)</f>
        <v>A2</v>
      </c>
      <c r="O93" s="158"/>
      <c r="P93" s="158"/>
      <c r="Q93" s="123" t="s">
        <v>17</v>
      </c>
      <c r="R93" s="158" t="str">
        <f>IF(AB11="",Z11,AB11)</f>
        <v>A3</v>
      </c>
      <c r="S93" s="158"/>
      <c r="T93" s="158"/>
      <c r="V93" s="177" t="str">
        <f>IF(AB9="","",VLOOKUP(CONCATENATE(N93,R93),$AQ$23:$AS$77,2,0))</f>
        <v/>
      </c>
      <c r="W93" s="177"/>
      <c r="X93" s="148" t="s">
        <v>18</v>
      </c>
      <c r="Y93" s="178" t="str">
        <f>IF(AB9="","",VLOOKUP(CONCATENATE(N93,R93),$AQ$23:$AS$77,3,0))</f>
        <v/>
      </c>
      <c r="Z93" s="178"/>
      <c r="AB93" s="13" t="s">
        <v>106</v>
      </c>
    </row>
    <row r="94" spans="1:42" x14ac:dyDescent="0.2">
      <c r="N94" s="158" t="str">
        <f>IF(AB11="",Z11,AB11)</f>
        <v>A3</v>
      </c>
      <c r="O94" s="158"/>
      <c r="P94" s="158"/>
      <c r="Q94" s="123" t="s">
        <v>17</v>
      </c>
      <c r="R94" s="158" t="str">
        <f>IF(AB13="",Z13,AB13)</f>
        <v>A1</v>
      </c>
      <c r="S94" s="158"/>
      <c r="T94" s="158"/>
      <c r="V94" s="177" t="str">
        <f>IF(AB9="","",VLOOKUP(CONCATENATE(N94,R94),$AQ$23:$AS$77,2,0))</f>
        <v/>
      </c>
      <c r="W94" s="177"/>
      <c r="X94" s="148" t="s">
        <v>18</v>
      </c>
      <c r="Y94" s="178" t="str">
        <f>IF(AB9="","",VLOOKUP(CONCATENATE(N94,R94),$AQ$23:$AS$77,3,0))</f>
        <v/>
      </c>
      <c r="Z94" s="178"/>
      <c r="AB94" s="13" t="s">
        <v>106</v>
      </c>
    </row>
    <row r="95" spans="1:42" x14ac:dyDescent="0.2">
      <c r="N95" s="158" t="str">
        <f>IF(AH9="",AF9,AH9)</f>
        <v>B2</v>
      </c>
      <c r="O95" s="158"/>
      <c r="P95" s="158"/>
      <c r="Q95" s="123" t="s">
        <v>17</v>
      </c>
      <c r="R95" s="158" t="str">
        <f>IF(AH11="",AF11,AH11)</f>
        <v>B3</v>
      </c>
      <c r="S95" s="158"/>
      <c r="T95" s="158"/>
      <c r="V95" s="177" t="str">
        <f>IF(AH9="","",VLOOKUP(CONCATENATE(N95,R95),$AQ$23:$AS$77,2,0))</f>
        <v/>
      </c>
      <c r="W95" s="177"/>
      <c r="X95" s="148" t="s">
        <v>18</v>
      </c>
      <c r="Y95" s="178" t="str">
        <f t="shared" ref="Y95:Y100" si="33">IF(AH9="","",VLOOKUP(CONCATENATE(N95,R95),$AQ$23:$AS$77,3,0))</f>
        <v/>
      </c>
      <c r="Z95" s="178"/>
      <c r="AB95" s="13" t="s">
        <v>107</v>
      </c>
    </row>
    <row r="96" spans="1:42" x14ac:dyDescent="0.2">
      <c r="N96" s="158" t="str">
        <f>IF(AH11="",AF11,AH11)</f>
        <v>B3</v>
      </c>
      <c r="O96" s="158"/>
      <c r="P96" s="158"/>
      <c r="Q96" s="123" t="s">
        <v>17</v>
      </c>
      <c r="R96" s="158" t="str">
        <f>IF(AH13="",AF13,AH13)</f>
        <v>B1</v>
      </c>
      <c r="S96" s="158"/>
      <c r="T96" s="158"/>
      <c r="V96" s="177" t="str">
        <f>IF(AH10="","",VLOOKUP(CONCATENATE(N96,R96),$AQ$23:$AS$77,2,0))</f>
        <v/>
      </c>
      <c r="W96" s="177"/>
      <c r="X96" s="148" t="s">
        <v>18</v>
      </c>
      <c r="Y96" s="178" t="str">
        <f t="shared" si="33"/>
        <v/>
      </c>
      <c r="Z96" s="178"/>
      <c r="AB96" s="13" t="s">
        <v>107</v>
      </c>
    </row>
    <row r="97" spans="1:52" x14ac:dyDescent="0.2">
      <c r="N97" s="158" t="str">
        <f>IF(AH13="",AF13,AH13)</f>
        <v>B1</v>
      </c>
      <c r="O97" s="158"/>
      <c r="P97" s="158"/>
      <c r="Q97" s="123" t="s">
        <v>17</v>
      </c>
      <c r="R97" s="158" t="str">
        <f>IF(AH9="",AF9,AH9)</f>
        <v>B2</v>
      </c>
      <c r="S97" s="158"/>
      <c r="T97" s="158"/>
      <c r="V97" s="177" t="str">
        <f>IF(AH11="","",VLOOKUP(CONCATENATE(N97,R97),$AQ$23:$AS$77,2,0))</f>
        <v/>
      </c>
      <c r="W97" s="177"/>
      <c r="X97" s="148" t="s">
        <v>18</v>
      </c>
      <c r="Y97" s="178" t="str">
        <f t="shared" si="33"/>
        <v/>
      </c>
      <c r="Z97" s="178"/>
      <c r="AB97" s="13" t="s">
        <v>107</v>
      </c>
    </row>
    <row r="98" spans="1:52" x14ac:dyDescent="0.2">
      <c r="N98" s="158" t="str">
        <f>IF(AH14="",AF14,AH14)</f>
        <v>C1</v>
      </c>
      <c r="O98" s="158"/>
      <c r="P98" s="158"/>
      <c r="Q98" s="123" t="s">
        <v>17</v>
      </c>
      <c r="R98" s="158" t="str">
        <f>IF(AH10="",AF10,AH10)</f>
        <v>C2</v>
      </c>
      <c r="S98" s="158"/>
      <c r="T98" s="158"/>
      <c r="V98" s="177" t="str">
        <f>IF(AH12="","",VLOOKUP(CONCATENATE(N98,R98),$AQ$23:$AS$77,2,0))</f>
        <v/>
      </c>
      <c r="W98" s="177"/>
      <c r="X98" s="148" t="s">
        <v>18</v>
      </c>
      <c r="Y98" s="178" t="str">
        <f t="shared" si="33"/>
        <v/>
      </c>
      <c r="Z98" s="178"/>
      <c r="AB98" s="13" t="s">
        <v>108</v>
      </c>
    </row>
    <row r="99" spans="1:52" x14ac:dyDescent="0.2">
      <c r="N99" s="158" t="str">
        <f>IF(AH12="",AF12,AH12)</f>
        <v>C3</v>
      </c>
      <c r="O99" s="158"/>
      <c r="P99" s="158"/>
      <c r="Q99" s="123" t="s">
        <v>17</v>
      </c>
      <c r="R99" s="158" t="str">
        <f>IF(AH14="",AF14,AH14)</f>
        <v>C1</v>
      </c>
      <c r="S99" s="158"/>
      <c r="T99" s="158"/>
      <c r="V99" s="177" t="str">
        <f>IF(AH9="","",VLOOKUP(CONCATENATE(N99,R99),$AQ$23:$AS$77,2,0))</f>
        <v/>
      </c>
      <c r="W99" s="177"/>
      <c r="X99" s="148" t="s">
        <v>18</v>
      </c>
      <c r="Y99" s="178" t="str">
        <f t="shared" si="33"/>
        <v/>
      </c>
      <c r="Z99" s="178"/>
      <c r="AB99" s="13" t="s">
        <v>108</v>
      </c>
    </row>
    <row r="100" spans="1:52" x14ac:dyDescent="0.2">
      <c r="N100" s="158" t="str">
        <f>IF(AH10="",AF10,AH10)</f>
        <v>C2</v>
      </c>
      <c r="O100" s="158"/>
      <c r="P100" s="158"/>
      <c r="Q100" s="123" t="s">
        <v>17</v>
      </c>
      <c r="R100" s="158" t="str">
        <f>IF(AH12="",AF12,AH12)</f>
        <v>C3</v>
      </c>
      <c r="S100" s="158"/>
      <c r="T100" s="158"/>
      <c r="V100" s="177" t="str">
        <f>IF(AH14="","",VLOOKUP(CONCATENATE(N100,R100),$AQ$23:$AS$77,2,0))</f>
        <v/>
      </c>
      <c r="W100" s="177"/>
      <c r="X100" s="148" t="s">
        <v>18</v>
      </c>
      <c r="Y100" s="178" t="str">
        <f t="shared" si="33"/>
        <v/>
      </c>
      <c r="Z100" s="178"/>
      <c r="AB100" s="13" t="s">
        <v>108</v>
      </c>
    </row>
    <row r="101" spans="1:52" x14ac:dyDescent="0.2">
      <c r="N101" s="158" t="str">
        <f>IF(AB10="",Z10,AB10)</f>
        <v>D2</v>
      </c>
      <c r="O101" s="158"/>
      <c r="P101" s="158"/>
      <c r="Q101" s="123" t="s">
        <v>17</v>
      </c>
      <c r="R101" s="158" t="str">
        <f>IF(AB12="",Z12,AB12)</f>
        <v>D3</v>
      </c>
      <c r="S101" s="158"/>
      <c r="T101" s="158"/>
      <c r="V101" s="177" t="str">
        <f>IF(AB10="","",VLOOKUP(CONCATENATE(N101,R101),$AQ$23:$AS$77,2,0))</f>
        <v/>
      </c>
      <c r="W101" s="177"/>
      <c r="X101" s="148" t="s">
        <v>18</v>
      </c>
      <c r="Y101" s="178" t="str">
        <f>IF(AB10="","",VLOOKUP(CONCATENATE(N101,R101),$AQ$23:$AS$77,3,0))</f>
        <v/>
      </c>
      <c r="Z101" s="178"/>
      <c r="AB101" s="13" t="s">
        <v>109</v>
      </c>
    </row>
    <row r="102" spans="1:52" x14ac:dyDescent="0.2">
      <c r="N102" s="158" t="str">
        <f>IF(AB12="",Z12,AB12)</f>
        <v>D3</v>
      </c>
      <c r="O102" s="158"/>
      <c r="P102" s="158"/>
      <c r="Q102" s="123" t="s">
        <v>17</v>
      </c>
      <c r="R102" s="158" t="str">
        <f>IF(AB14="",Z14,AB14)</f>
        <v>D1</v>
      </c>
      <c r="S102" s="158"/>
      <c r="T102" s="158"/>
      <c r="V102" s="177" t="str">
        <f>IF(AB11="","",VLOOKUP(CONCATENATE(N102,R102),$AQ$23:$AS$77,2,0))</f>
        <v/>
      </c>
      <c r="W102" s="177"/>
      <c r="X102" s="148" t="s">
        <v>18</v>
      </c>
      <c r="Y102" s="178" t="str">
        <f>IF(AB11="","",VLOOKUP(CONCATENATE(N102,R102),$AQ$23:$AS$77,3,0))</f>
        <v/>
      </c>
      <c r="Z102" s="178"/>
      <c r="AB102" s="13" t="s">
        <v>109</v>
      </c>
    </row>
    <row r="103" spans="1:52" x14ac:dyDescent="0.2">
      <c r="N103" s="158" t="str">
        <f>IF(AB14="",Z14,AB14)</f>
        <v>D1</v>
      </c>
      <c r="O103" s="158"/>
      <c r="P103" s="158"/>
      <c r="Q103" s="123" t="s">
        <v>17</v>
      </c>
      <c r="R103" s="158" t="str">
        <f>IF(AB10="",Z10,AB10)</f>
        <v>D2</v>
      </c>
      <c r="S103" s="158"/>
      <c r="T103" s="158"/>
      <c r="V103" s="177" t="str">
        <f>IF(AB12="","",VLOOKUP(CONCATENATE(N103,R103),$AQ$23:$AS$77,2,0))</f>
        <v/>
      </c>
      <c r="W103" s="177"/>
      <c r="X103" s="148" t="s">
        <v>18</v>
      </c>
      <c r="Y103" s="178" t="str">
        <f>IF(AB12="","",VLOOKUP(CONCATENATE(N103,R103),$AQ$23:$AS$77,3,0))</f>
        <v/>
      </c>
      <c r="Z103" s="178"/>
      <c r="AB103" s="13" t="s">
        <v>109</v>
      </c>
    </row>
    <row r="104" spans="1:52" s="140" customFormat="1" x14ac:dyDescent="0.2">
      <c r="AO104" s="1"/>
      <c r="AP104" s="1"/>
      <c r="AY104" s="134"/>
      <c r="AZ104" s="134"/>
    </row>
    <row r="105" spans="1:52" s="140" customFormat="1" x14ac:dyDescent="0.2">
      <c r="AN105" s="135" t="str">
        <f>AN20</f>
        <v>Version 1: Stand 07.05.2026</v>
      </c>
      <c r="AO105" s="1"/>
      <c r="AP105" s="1"/>
    </row>
    <row r="106" spans="1:52" s="150" customFormat="1" x14ac:dyDescent="0.2">
      <c r="AN106" s="135"/>
      <c r="AO106" s="1"/>
      <c r="AP106" s="1"/>
    </row>
    <row r="107" spans="1:52" s="140" customFormat="1" x14ac:dyDescent="0.2">
      <c r="A107" s="183" t="str">
        <f>B8</f>
        <v>Gruppe A</v>
      </c>
      <c r="B107" s="183"/>
      <c r="C107" s="183"/>
      <c r="D107" s="183"/>
      <c r="E107" s="182" t="str">
        <f>B108</f>
        <v>HAPI</v>
      </c>
      <c r="F107" s="182"/>
      <c r="G107" s="182"/>
      <c r="H107" s="182"/>
      <c r="I107" s="182" t="str">
        <f>B109</f>
        <v>AMTV</v>
      </c>
      <c r="J107" s="182"/>
      <c r="K107" s="182"/>
      <c r="L107" s="182"/>
      <c r="M107" s="182" t="str">
        <f>B110</f>
        <v>NTSV2</v>
      </c>
      <c r="N107" s="182"/>
      <c r="O107" s="182"/>
      <c r="P107" s="182"/>
      <c r="Q107" s="182" t="str">
        <f>B111</f>
        <v/>
      </c>
      <c r="R107" s="182"/>
      <c r="S107" s="182"/>
      <c r="T107" s="182"/>
      <c r="U107" s="184" t="s">
        <v>111</v>
      </c>
      <c r="V107" s="184"/>
      <c r="W107" s="184"/>
      <c r="X107" s="184"/>
      <c r="Y107" s="181" t="s">
        <v>112</v>
      </c>
      <c r="Z107" s="181"/>
      <c r="AA107" s="181"/>
      <c r="AB107" s="181"/>
      <c r="AC107" s="158" t="s">
        <v>113</v>
      </c>
      <c r="AD107" s="158"/>
      <c r="AO107" s="1"/>
      <c r="AP107" s="1"/>
    </row>
    <row r="108" spans="1:52" s="140" customFormat="1" x14ac:dyDescent="0.2">
      <c r="A108" s="14" t="s">
        <v>91</v>
      </c>
      <c r="B108" s="174" t="str">
        <f>B9</f>
        <v>HAPI</v>
      </c>
      <c r="C108" s="174"/>
      <c r="D108" s="174"/>
      <c r="E108" s="171" t="s">
        <v>114</v>
      </c>
      <c r="F108" s="172"/>
      <c r="G108" s="173" t="s">
        <v>114</v>
      </c>
      <c r="H108" s="166"/>
      <c r="I108" s="164">
        <f>V44</f>
        <v>0</v>
      </c>
      <c r="J108" s="165"/>
      <c r="K108" s="166">
        <f>Y44</f>
        <v>0</v>
      </c>
      <c r="L108" s="167"/>
      <c r="M108" s="164">
        <f>Y26</f>
        <v>0</v>
      </c>
      <c r="N108" s="165"/>
      <c r="O108" s="166">
        <f>V26</f>
        <v>0</v>
      </c>
      <c r="P108" s="167"/>
      <c r="Q108" s="164">
        <f>Y24</f>
        <v>0</v>
      </c>
      <c r="R108" s="165"/>
      <c r="S108" s="166">
        <f>V24</f>
        <v>0</v>
      </c>
      <c r="T108" s="167"/>
      <c r="U108" s="164">
        <f>+I108+M108+Q108</f>
        <v>0</v>
      </c>
      <c r="V108" s="165"/>
      <c r="W108" s="166">
        <f>+K108+O108+S108</f>
        <v>0</v>
      </c>
      <c r="X108" s="167"/>
      <c r="Y108" s="164">
        <f>IF(I108&gt;K108,2)+IF(M108&gt;O108,2)+IF(Q108&gt;S108,2)</f>
        <v>0</v>
      </c>
      <c r="Z108" s="165"/>
      <c r="AA108" s="166">
        <f>IF(I108&lt;K108,2)+IF(M108&lt;O108,2)+IF(Q108&lt;S108,2)</f>
        <v>0</v>
      </c>
      <c r="AB108" s="167"/>
      <c r="AC108" s="175"/>
      <c r="AD108" s="176"/>
      <c r="AO108" s="1"/>
      <c r="AP108" s="1"/>
    </row>
    <row r="109" spans="1:52" s="140" customFormat="1" x14ac:dyDescent="0.2">
      <c r="A109" s="14" t="s">
        <v>93</v>
      </c>
      <c r="B109" s="174" t="str">
        <f>B10</f>
        <v>AMTV</v>
      </c>
      <c r="C109" s="174"/>
      <c r="D109" s="174"/>
      <c r="E109" s="163" t="str">
        <f>CONCATENATE(I44,"-",L44)</f>
        <v>15:50-1</v>
      </c>
      <c r="F109" s="163"/>
      <c r="G109" s="163"/>
      <c r="H109" s="163"/>
      <c r="I109" s="171" t="s">
        <v>114</v>
      </c>
      <c r="J109" s="172"/>
      <c r="K109" s="173" t="s">
        <v>114</v>
      </c>
      <c r="L109" s="166"/>
      <c r="M109" s="164">
        <f>V35</f>
        <v>0</v>
      </c>
      <c r="N109" s="165"/>
      <c r="O109" s="166">
        <f>Y35</f>
        <v>0</v>
      </c>
      <c r="P109" s="167"/>
      <c r="Q109" s="164">
        <f>V23</f>
        <v>0</v>
      </c>
      <c r="R109" s="165"/>
      <c r="S109" s="166">
        <f>Y23</f>
        <v>0</v>
      </c>
      <c r="T109" s="167"/>
      <c r="U109" s="164">
        <f>K108+M109+Q109</f>
        <v>0</v>
      </c>
      <c r="V109" s="165"/>
      <c r="W109" s="166">
        <f>I108+O109+S109</f>
        <v>0</v>
      </c>
      <c r="X109" s="167"/>
      <c r="Y109" s="164">
        <f>IF(K108&gt;I108,2)+IF(M109&gt;O109,2)+IF(Q109&gt;S109,2)</f>
        <v>0</v>
      </c>
      <c r="Z109" s="165"/>
      <c r="AA109" s="166">
        <f>IF(K108&lt;I108,2)+IF(M109&lt;O109,2)+IF(Q109&lt;S109,2)</f>
        <v>0</v>
      </c>
      <c r="AB109" s="167"/>
      <c r="AC109" s="175"/>
      <c r="AD109" s="176"/>
      <c r="AO109" s="1"/>
      <c r="AP109" s="1"/>
    </row>
    <row r="110" spans="1:52" s="140" customFormat="1" x14ac:dyDescent="0.2">
      <c r="A110" s="14" t="s">
        <v>97</v>
      </c>
      <c r="B110" s="174" t="str">
        <f>B11</f>
        <v>NTSV2</v>
      </c>
      <c r="C110" s="174"/>
      <c r="D110" s="174"/>
      <c r="E110" s="163" t="str">
        <f>CONCATENATE(I26,"-",L26)</f>
        <v>10:00-1</v>
      </c>
      <c r="F110" s="163"/>
      <c r="G110" s="163"/>
      <c r="H110" s="163"/>
      <c r="I110" s="163" t="str">
        <f>CONCATENATE(I35,"-",L35)</f>
        <v>12:30-2</v>
      </c>
      <c r="J110" s="163"/>
      <c r="K110" s="163"/>
      <c r="L110" s="163"/>
      <c r="M110" s="171" t="s">
        <v>114</v>
      </c>
      <c r="N110" s="172"/>
      <c r="O110" s="173" t="s">
        <v>114</v>
      </c>
      <c r="P110" s="166"/>
      <c r="Q110" s="164">
        <f>V25</f>
        <v>0</v>
      </c>
      <c r="R110" s="165"/>
      <c r="S110" s="166">
        <f>Y25</f>
        <v>0</v>
      </c>
      <c r="T110" s="167"/>
      <c r="U110" s="164">
        <f>O108+O109+Q110</f>
        <v>0</v>
      </c>
      <c r="V110" s="165"/>
      <c r="W110" s="166">
        <f>M108+M109+S110</f>
        <v>0</v>
      </c>
      <c r="X110" s="167"/>
      <c r="Y110" s="164">
        <f>IF(O108&gt;M108,2)+IF(M109&lt;O109,2)+IF(Q110&gt;S110,2)</f>
        <v>0</v>
      </c>
      <c r="Z110" s="165"/>
      <c r="AA110" s="166">
        <f>IF(O108&lt;M108,2)+IF(M109&gt;O109,2)+IF(Q110&lt;S110,2)</f>
        <v>0</v>
      </c>
      <c r="AB110" s="167"/>
      <c r="AC110" s="175"/>
      <c r="AD110" s="176"/>
      <c r="AO110" s="1"/>
      <c r="AP110" s="1"/>
    </row>
    <row r="111" spans="1:52" s="140" customFormat="1" hidden="1" x14ac:dyDescent="0.2">
      <c r="A111" s="132" t="s">
        <v>94</v>
      </c>
      <c r="B111" s="197" t="str">
        <f>B12</f>
        <v/>
      </c>
      <c r="C111" s="197"/>
      <c r="D111" s="197"/>
      <c r="E111" s="198" t="str">
        <f>CONCATENATE(I24,"-",L24)</f>
        <v>-</v>
      </c>
      <c r="F111" s="198"/>
      <c r="G111" s="198"/>
      <c r="H111" s="198"/>
      <c r="I111" s="198" t="str">
        <f>CONCATENATE(I23,"-",L23)</f>
        <v>-</v>
      </c>
      <c r="J111" s="198"/>
      <c r="K111" s="198"/>
      <c r="L111" s="198"/>
      <c r="M111" s="198" t="str">
        <f>CONCATENATE(I25,"-",L25)</f>
        <v>-</v>
      </c>
      <c r="N111" s="198"/>
      <c r="O111" s="198"/>
      <c r="P111" s="198"/>
      <c r="Q111" s="199" t="s">
        <v>114</v>
      </c>
      <c r="R111" s="200"/>
      <c r="S111" s="201" t="s">
        <v>114</v>
      </c>
      <c r="T111" s="193"/>
      <c r="U111" s="195">
        <f>S108+S109+S110</f>
        <v>0</v>
      </c>
      <c r="V111" s="196"/>
      <c r="W111" s="193">
        <f>Q108+Q109+Q110</f>
        <v>0</v>
      </c>
      <c r="X111" s="194"/>
      <c r="Y111" s="195">
        <f>IF(S108&gt;Q108,2)+IF(S109&gt;Q109,2)+IF(S110&gt;Q110,2)</f>
        <v>0</v>
      </c>
      <c r="Z111" s="196"/>
      <c r="AA111" s="193">
        <f>IF(S108&lt;Q108,2)+IF(S109&lt;Q109,2)+IF(S110&lt;Q110,2)</f>
        <v>0</v>
      </c>
      <c r="AB111" s="194"/>
      <c r="AC111" s="185"/>
      <c r="AD111" s="186"/>
      <c r="AO111" s="1"/>
      <c r="AP111" s="1"/>
    </row>
    <row r="112" spans="1:52" s="140" customForma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O112" s="1"/>
      <c r="AP112" s="1"/>
    </row>
    <row r="113" spans="1:42" s="140" customFormat="1" x14ac:dyDescent="0.2">
      <c r="A113" s="183" t="str">
        <f>H8</f>
        <v>Gruppe B</v>
      </c>
      <c r="B113" s="183"/>
      <c r="C113" s="183"/>
      <c r="D113" s="183"/>
      <c r="E113" s="182" t="str">
        <f>B114</f>
        <v>HAHI</v>
      </c>
      <c r="F113" s="182"/>
      <c r="G113" s="182"/>
      <c r="H113" s="182"/>
      <c r="I113" s="182" t="str">
        <f>B115</f>
        <v>WSV</v>
      </c>
      <c r="J113" s="182"/>
      <c r="K113" s="182"/>
      <c r="L113" s="182"/>
      <c r="M113" s="182" t="str">
        <f>B116</f>
        <v>EMTV</v>
      </c>
      <c r="N113" s="182"/>
      <c r="O113" s="182"/>
      <c r="P113" s="182"/>
      <c r="Q113" s="182" t="str">
        <f>B117</f>
        <v>KKNT</v>
      </c>
      <c r="R113" s="182"/>
      <c r="S113" s="182"/>
      <c r="T113" s="182"/>
      <c r="U113" s="184" t="s">
        <v>111</v>
      </c>
      <c r="V113" s="184"/>
      <c r="W113" s="184"/>
      <c r="X113" s="184"/>
      <c r="Y113" s="181" t="s">
        <v>112</v>
      </c>
      <c r="Z113" s="181"/>
      <c r="AA113" s="181"/>
      <c r="AB113" s="181"/>
      <c r="AC113" s="158" t="s">
        <v>113</v>
      </c>
      <c r="AD113" s="158"/>
      <c r="AO113" s="1"/>
      <c r="AP113" s="1"/>
    </row>
    <row r="114" spans="1:42" s="140" customFormat="1" x14ac:dyDescent="0.2">
      <c r="A114" s="14" t="s">
        <v>100</v>
      </c>
      <c r="B114" s="174" t="str">
        <f>H9</f>
        <v>HAHI</v>
      </c>
      <c r="C114" s="174"/>
      <c r="D114" s="174"/>
      <c r="E114" s="171" t="s">
        <v>114</v>
      </c>
      <c r="F114" s="172"/>
      <c r="G114" s="173" t="s">
        <v>114</v>
      </c>
      <c r="H114" s="166"/>
      <c r="I114" s="164">
        <f>V47</f>
        <v>0</v>
      </c>
      <c r="J114" s="165"/>
      <c r="K114" s="166">
        <f>Y47</f>
        <v>0</v>
      </c>
      <c r="L114" s="167"/>
      <c r="M114" s="164">
        <f>Y29</f>
        <v>0</v>
      </c>
      <c r="N114" s="165"/>
      <c r="O114" s="166">
        <f>V29</f>
        <v>0</v>
      </c>
      <c r="P114" s="167"/>
      <c r="Q114" s="164">
        <f>Y39</f>
        <v>0</v>
      </c>
      <c r="R114" s="165"/>
      <c r="S114" s="166">
        <f>V39</f>
        <v>0</v>
      </c>
      <c r="T114" s="167"/>
      <c r="U114" s="164">
        <f>+I114+M114+Q114</f>
        <v>0</v>
      </c>
      <c r="V114" s="165"/>
      <c r="W114" s="166">
        <f>+K114+O114+S114</f>
        <v>0</v>
      </c>
      <c r="X114" s="167"/>
      <c r="Y114" s="164">
        <f>IF(I114&gt;K114,2)+IF(M114&gt;O114,2)+IF(Q114&gt;S114,2)</f>
        <v>0</v>
      </c>
      <c r="Z114" s="165"/>
      <c r="AA114" s="166">
        <f>IF(I114&lt;K114,2)+IF(M114&lt;O114,2)+IF(Q114&lt;S114,2)</f>
        <v>0</v>
      </c>
      <c r="AB114" s="167"/>
      <c r="AC114" s="175"/>
      <c r="AD114" s="176"/>
      <c r="AO114" s="1"/>
      <c r="AP114" s="1"/>
    </row>
    <row r="115" spans="1:42" s="140" customFormat="1" x14ac:dyDescent="0.2">
      <c r="A115" s="14" t="s">
        <v>102</v>
      </c>
      <c r="B115" s="174" t="str">
        <f>H10</f>
        <v>WSV</v>
      </c>
      <c r="C115" s="174"/>
      <c r="D115" s="174"/>
      <c r="E115" s="163" t="str">
        <f>CONCATENATE(I45,"-",L47)</f>
        <v>15:50-2</v>
      </c>
      <c r="F115" s="163"/>
      <c r="G115" s="163"/>
      <c r="H115" s="163"/>
      <c r="I115" s="171" t="s">
        <v>114</v>
      </c>
      <c r="J115" s="172"/>
      <c r="K115" s="173" t="s">
        <v>114</v>
      </c>
      <c r="L115" s="166"/>
      <c r="M115" s="164">
        <f>V38</f>
        <v>0</v>
      </c>
      <c r="N115" s="165"/>
      <c r="O115" s="166">
        <f>Y38</f>
        <v>0</v>
      </c>
      <c r="P115" s="167"/>
      <c r="Q115" s="164">
        <f>V30</f>
        <v>0</v>
      </c>
      <c r="R115" s="165"/>
      <c r="S115" s="166">
        <f>Y30</f>
        <v>0</v>
      </c>
      <c r="T115" s="167"/>
      <c r="U115" s="164">
        <f>K114+M115+Q115</f>
        <v>0</v>
      </c>
      <c r="V115" s="165"/>
      <c r="W115" s="166">
        <f>I114+O115+S115</f>
        <v>0</v>
      </c>
      <c r="X115" s="167"/>
      <c r="Y115" s="164">
        <f>IF(K114&gt;I114,2)+IF(M115&gt;O115,2)+IF(Q115&gt;S115,2)</f>
        <v>0</v>
      </c>
      <c r="Z115" s="165"/>
      <c r="AA115" s="166">
        <f>IF(K114&lt;I114,2)+IF(M115&lt;O115,2)+IF(Q115&lt;S115,2)</f>
        <v>0</v>
      </c>
      <c r="AB115" s="167"/>
      <c r="AC115" s="175"/>
      <c r="AD115" s="176"/>
      <c r="AO115" s="1"/>
      <c r="AP115" s="1"/>
    </row>
    <row r="116" spans="1:42" s="140" customFormat="1" x14ac:dyDescent="0.2">
      <c r="A116" s="14" t="s">
        <v>115</v>
      </c>
      <c r="B116" s="174" t="str">
        <f>H11</f>
        <v>EMTV</v>
      </c>
      <c r="C116" s="174"/>
      <c r="D116" s="174"/>
      <c r="E116" s="163" t="str">
        <f>CONCATENATE(I27,"-",L29)</f>
        <v>10:00-2</v>
      </c>
      <c r="F116" s="163"/>
      <c r="G116" s="163"/>
      <c r="H116" s="163"/>
      <c r="I116" s="163" t="str">
        <f>CONCATENATE(I37,"-",L38)</f>
        <v>13:20-1</v>
      </c>
      <c r="J116" s="163"/>
      <c r="K116" s="163"/>
      <c r="L116" s="163"/>
      <c r="M116" s="171" t="s">
        <v>114</v>
      </c>
      <c r="N116" s="172"/>
      <c r="O116" s="173" t="s">
        <v>114</v>
      </c>
      <c r="P116" s="166"/>
      <c r="Q116" s="164">
        <f>V50</f>
        <v>0</v>
      </c>
      <c r="R116" s="165"/>
      <c r="S116" s="166">
        <f>Y38</f>
        <v>0</v>
      </c>
      <c r="T116" s="167"/>
      <c r="U116" s="164">
        <f>O114+O115+Q116</f>
        <v>0</v>
      </c>
      <c r="V116" s="165"/>
      <c r="W116" s="166">
        <f>M114+M115+S116</f>
        <v>0</v>
      </c>
      <c r="X116" s="167"/>
      <c r="Y116" s="164">
        <f>IF(O114&gt;M114,2)+IF(M115&lt;O115,2)+IF(Q116&gt;S116,2)</f>
        <v>0</v>
      </c>
      <c r="Z116" s="165"/>
      <c r="AA116" s="166">
        <f>IF(O114&lt;M114,2)+IF(M115&gt;O115,2)+IF(Q116&lt;S116,2)</f>
        <v>0</v>
      </c>
      <c r="AB116" s="167"/>
      <c r="AC116" s="175"/>
      <c r="AD116" s="176"/>
      <c r="AO116" s="1"/>
      <c r="AP116" s="1"/>
    </row>
    <row r="117" spans="1:42" s="140" customFormat="1" x14ac:dyDescent="0.2">
      <c r="A117" s="14" t="s">
        <v>29</v>
      </c>
      <c r="B117" s="174" t="str">
        <f>H12</f>
        <v>KKNT</v>
      </c>
      <c r="C117" s="174"/>
      <c r="D117" s="174"/>
      <c r="E117" s="163" t="str">
        <f>CONCATENATE(I39,"-",L39)</f>
        <v>14:10-2</v>
      </c>
      <c r="F117" s="163"/>
      <c r="G117" s="163"/>
      <c r="H117" s="163"/>
      <c r="I117" s="163" t="str">
        <f>CONCATENATE(I30,"-",L30)</f>
        <v>11:40-1</v>
      </c>
      <c r="J117" s="163"/>
      <c r="K117" s="163"/>
      <c r="L117" s="163"/>
      <c r="M117" s="163" t="str">
        <f>CONCATENATE(I50,"-",L50)</f>
        <v>17:30-1</v>
      </c>
      <c r="N117" s="163"/>
      <c r="O117" s="163"/>
      <c r="P117" s="163"/>
      <c r="Q117" s="171" t="s">
        <v>114</v>
      </c>
      <c r="R117" s="172"/>
      <c r="S117" s="173" t="s">
        <v>114</v>
      </c>
      <c r="T117" s="166"/>
      <c r="U117" s="164">
        <f>S114+S115+S116</f>
        <v>0</v>
      </c>
      <c r="V117" s="165"/>
      <c r="W117" s="166">
        <f>Q114+Q115+Q116</f>
        <v>0</v>
      </c>
      <c r="X117" s="167"/>
      <c r="Y117" s="164">
        <f>IF(S114&gt;Q114,2)+IF(S115&gt;Q115,2)+IF(S116&gt;Q116,2)</f>
        <v>0</v>
      </c>
      <c r="Z117" s="165"/>
      <c r="AA117" s="166">
        <f>IF(S114&lt;Q114,2)+IF(S115&lt;Q115,2)+IF(S116&lt;Q116,2)</f>
        <v>0</v>
      </c>
      <c r="AB117" s="167"/>
      <c r="AC117" s="175"/>
      <c r="AD117" s="176"/>
      <c r="AO117" s="1"/>
      <c r="AP117" s="1"/>
    </row>
    <row r="118" spans="1:42" s="140" customForma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O118" s="1"/>
      <c r="AP118" s="1"/>
    </row>
    <row r="119" spans="1:42" s="140" customFormat="1" x14ac:dyDescent="0.2">
      <c r="A119" s="183" t="str">
        <f>N8</f>
        <v>Gruppe C</v>
      </c>
      <c r="B119" s="183"/>
      <c r="C119" s="183"/>
      <c r="D119" s="183"/>
      <c r="E119" s="182" t="str">
        <f>B120</f>
        <v>BGW</v>
      </c>
      <c r="F119" s="182"/>
      <c r="G119" s="182"/>
      <c r="H119" s="182"/>
      <c r="I119" s="182" t="str">
        <f>B121</f>
        <v>TOWE2</v>
      </c>
      <c r="J119" s="182"/>
      <c r="K119" s="182"/>
      <c r="L119" s="182"/>
      <c r="M119" s="182" t="str">
        <f>B122</f>
        <v>ATSV</v>
      </c>
      <c r="N119" s="182"/>
      <c r="O119" s="182"/>
      <c r="P119" s="182"/>
      <c r="Q119" s="182" t="str">
        <f>B123</f>
        <v>BCH2</v>
      </c>
      <c r="R119" s="182"/>
      <c r="S119" s="182"/>
      <c r="T119" s="182"/>
      <c r="U119" s="184" t="s">
        <v>111</v>
      </c>
      <c r="V119" s="184"/>
      <c r="W119" s="184"/>
      <c r="X119" s="184"/>
      <c r="Y119" s="181" t="s">
        <v>112</v>
      </c>
      <c r="Z119" s="181"/>
      <c r="AA119" s="181"/>
      <c r="AB119" s="181"/>
      <c r="AC119" s="158" t="s">
        <v>113</v>
      </c>
      <c r="AD119" s="158"/>
      <c r="AO119" s="1"/>
      <c r="AP119" s="1"/>
    </row>
    <row r="120" spans="1:42" s="140" customFormat="1" x14ac:dyDescent="0.2">
      <c r="A120" s="14" t="s">
        <v>26</v>
      </c>
      <c r="B120" s="174" t="str">
        <f>N9</f>
        <v>BGW</v>
      </c>
      <c r="C120" s="174"/>
      <c r="D120" s="174"/>
      <c r="E120" s="171" t="s">
        <v>114</v>
      </c>
      <c r="F120" s="172"/>
      <c r="G120" s="173" t="s">
        <v>114</v>
      </c>
      <c r="H120" s="166"/>
      <c r="I120" s="164">
        <f>V51</f>
        <v>0</v>
      </c>
      <c r="J120" s="165"/>
      <c r="K120" s="166">
        <f>Y51</f>
        <v>0</v>
      </c>
      <c r="L120" s="167"/>
      <c r="M120" s="164">
        <f>Y31</f>
        <v>0</v>
      </c>
      <c r="N120" s="165"/>
      <c r="O120" s="166">
        <f>V31</f>
        <v>0</v>
      </c>
      <c r="P120" s="167"/>
      <c r="Q120" s="164">
        <f>Y43</f>
        <v>0</v>
      </c>
      <c r="R120" s="165"/>
      <c r="S120" s="166">
        <f>V43</f>
        <v>0</v>
      </c>
      <c r="T120" s="167"/>
      <c r="U120" s="164">
        <f>+I120+M120+Q120</f>
        <v>0</v>
      </c>
      <c r="V120" s="165"/>
      <c r="W120" s="166">
        <f>+K120+O120+S120</f>
        <v>0</v>
      </c>
      <c r="X120" s="167"/>
      <c r="Y120" s="164">
        <f>IF(I120&gt;K120,2)+IF(M120&gt;O120,2)+IF(Q120&gt;S120,2)</f>
        <v>0</v>
      </c>
      <c r="Z120" s="165"/>
      <c r="AA120" s="166">
        <f>IF(I120&lt;K120,2)+IF(M120&lt;O120,2)+IF(Q120&lt;S120,2)</f>
        <v>0</v>
      </c>
      <c r="AB120" s="167"/>
      <c r="AC120" s="175"/>
      <c r="AD120" s="176"/>
      <c r="AO120" s="1"/>
      <c r="AP120" s="1"/>
    </row>
    <row r="121" spans="1:42" x14ac:dyDescent="0.2">
      <c r="A121" s="14" t="s">
        <v>22</v>
      </c>
      <c r="B121" s="174" t="str">
        <f>N10</f>
        <v>TOWE2</v>
      </c>
      <c r="C121" s="174"/>
      <c r="D121" s="174"/>
      <c r="E121" s="163" t="str">
        <f>CONCATENATE(I47,"-",L51)</f>
        <v>16:40-2</v>
      </c>
      <c r="F121" s="163"/>
      <c r="G121" s="163"/>
      <c r="H121" s="163"/>
      <c r="I121" s="171" t="s">
        <v>114</v>
      </c>
      <c r="J121" s="172"/>
      <c r="K121" s="173" t="s">
        <v>114</v>
      </c>
      <c r="L121" s="166"/>
      <c r="M121" s="164">
        <f>V42</f>
        <v>0</v>
      </c>
      <c r="N121" s="165"/>
      <c r="O121" s="166">
        <f>Y42</f>
        <v>0</v>
      </c>
      <c r="P121" s="167"/>
      <c r="Q121" s="164">
        <f>V34</f>
        <v>0</v>
      </c>
      <c r="R121" s="165"/>
      <c r="S121" s="166">
        <f>Y34</f>
        <v>0</v>
      </c>
      <c r="T121" s="167"/>
      <c r="U121" s="164">
        <f>K120+M121+Q121</f>
        <v>0</v>
      </c>
      <c r="V121" s="165"/>
      <c r="W121" s="166">
        <f>I120+O121+S121</f>
        <v>0</v>
      </c>
      <c r="X121" s="167"/>
      <c r="Y121" s="164">
        <f>IF(K120&gt;I120,2)+IF(M121&gt;O121,2)+IF(Q121&gt;S121,2)</f>
        <v>0</v>
      </c>
      <c r="Z121" s="165"/>
      <c r="AA121" s="166">
        <f>IF(K120&lt;I120,2)+IF(M121&lt;O121,2)+IF(Q121&lt;S121,2)</f>
        <v>0</v>
      </c>
      <c r="AB121" s="167"/>
      <c r="AC121" s="175"/>
      <c r="AD121" s="176"/>
    </row>
    <row r="122" spans="1:42" x14ac:dyDescent="0.2">
      <c r="A122" s="14" t="s">
        <v>24</v>
      </c>
      <c r="B122" s="174" t="str">
        <f>N11</f>
        <v>ATSV</v>
      </c>
      <c r="C122" s="174"/>
      <c r="D122" s="174"/>
      <c r="E122" s="163" t="str">
        <f>CONCATENATE(I29,"-",L31)</f>
        <v>10:50-2</v>
      </c>
      <c r="F122" s="163"/>
      <c r="G122" s="163"/>
      <c r="H122" s="163"/>
      <c r="I122" s="163" t="str">
        <f>CONCATENATE(I38,"-",L42)</f>
        <v>14:10-1</v>
      </c>
      <c r="J122" s="163"/>
      <c r="K122" s="163"/>
      <c r="L122" s="163"/>
      <c r="M122" s="171" t="s">
        <v>114</v>
      </c>
      <c r="N122" s="172"/>
      <c r="O122" s="173" t="s">
        <v>114</v>
      </c>
      <c r="P122" s="166"/>
      <c r="Q122" s="164">
        <f>V52</f>
        <v>0</v>
      </c>
      <c r="R122" s="165"/>
      <c r="S122" s="166">
        <f>Y42</f>
        <v>0</v>
      </c>
      <c r="T122" s="167"/>
      <c r="U122" s="164">
        <f>O120+O121+Q122</f>
        <v>0</v>
      </c>
      <c r="V122" s="165"/>
      <c r="W122" s="166">
        <f>M120+M121+S122</f>
        <v>0</v>
      </c>
      <c r="X122" s="167"/>
      <c r="Y122" s="164">
        <f>IF(O120&gt;M120,2)+IF(M121&lt;O121,2)+IF(Q122&gt;S122,2)</f>
        <v>0</v>
      </c>
      <c r="Z122" s="165"/>
      <c r="AA122" s="166">
        <f>IF(O120&lt;M120,2)+IF(M121&gt;O121,2)+IF(Q122&lt;S122,2)</f>
        <v>0</v>
      </c>
      <c r="AB122" s="167"/>
      <c r="AC122" s="175"/>
      <c r="AD122" s="176"/>
    </row>
    <row r="123" spans="1:42" x14ac:dyDescent="0.2">
      <c r="A123" s="14" t="s">
        <v>27</v>
      </c>
      <c r="B123" s="174" t="str">
        <f>N12</f>
        <v>BCH2</v>
      </c>
      <c r="C123" s="174"/>
      <c r="D123" s="174"/>
      <c r="E123" s="163" t="str">
        <f>CONCATENATE(I39,"-",L43)</f>
        <v>14:10-2</v>
      </c>
      <c r="F123" s="163"/>
      <c r="G123" s="163"/>
      <c r="H123" s="163"/>
      <c r="I123" s="163" t="str">
        <f>CONCATENATE(I30,"-",L34)</f>
        <v>11:40-1</v>
      </c>
      <c r="J123" s="163"/>
      <c r="K123" s="163"/>
      <c r="L123" s="163"/>
      <c r="M123" s="163" t="str">
        <f>CONCATENATE(I50,"-",L52)</f>
        <v>17:30-1</v>
      </c>
      <c r="N123" s="163"/>
      <c r="O123" s="163"/>
      <c r="P123" s="163"/>
      <c r="Q123" s="171" t="s">
        <v>114</v>
      </c>
      <c r="R123" s="172"/>
      <c r="S123" s="173" t="s">
        <v>114</v>
      </c>
      <c r="T123" s="166"/>
      <c r="U123" s="164">
        <f>S120+S121+S122</f>
        <v>0</v>
      </c>
      <c r="V123" s="165"/>
      <c r="W123" s="166">
        <f>Q120+Q121+Q122</f>
        <v>0</v>
      </c>
      <c r="X123" s="167"/>
      <c r="Y123" s="164">
        <f>IF(S120&gt;Q120,2)+IF(S121&gt;Q121,2)+IF(S122&gt;Q122,2)</f>
        <v>0</v>
      </c>
      <c r="Z123" s="165"/>
      <c r="AA123" s="166">
        <f>IF(S120&lt;Q120,2)+IF(S121&lt;Q121,2)+IF(S122&lt;Q122,2)</f>
        <v>0</v>
      </c>
      <c r="AB123" s="167"/>
      <c r="AC123" s="175"/>
      <c r="AD123" s="176"/>
    </row>
    <row r="125" spans="1:42" x14ac:dyDescent="0.2">
      <c r="A125" s="183" t="str">
        <f>T8</f>
        <v>Gruppe D</v>
      </c>
      <c r="B125" s="183"/>
      <c r="C125" s="183"/>
      <c r="D125" s="183"/>
      <c r="E125" s="182" t="str">
        <f>B126</f>
        <v>STG</v>
      </c>
      <c r="F125" s="182"/>
      <c r="G125" s="182"/>
      <c r="H125" s="182"/>
      <c r="I125" s="182" t="str">
        <f>B127</f>
        <v>BWB</v>
      </c>
      <c r="J125" s="182"/>
      <c r="K125" s="182"/>
      <c r="L125" s="182"/>
      <c r="M125" s="182" t="str">
        <f>B128</f>
        <v>HTS</v>
      </c>
      <c r="N125" s="182"/>
      <c r="O125" s="182"/>
      <c r="P125" s="182"/>
      <c r="Q125" s="182" t="str">
        <f>B129</f>
        <v>MTVL2</v>
      </c>
      <c r="R125" s="182"/>
      <c r="S125" s="182"/>
      <c r="T125" s="182"/>
      <c r="U125" s="184" t="s">
        <v>111</v>
      </c>
      <c r="V125" s="184"/>
      <c r="W125" s="184"/>
      <c r="X125" s="184"/>
      <c r="Y125" s="181" t="s">
        <v>112</v>
      </c>
      <c r="Z125" s="181"/>
      <c r="AA125" s="181"/>
      <c r="AB125" s="181"/>
      <c r="AC125" s="158" t="s">
        <v>113</v>
      </c>
      <c r="AD125" s="158"/>
    </row>
    <row r="126" spans="1:42" x14ac:dyDescent="0.2">
      <c r="A126" s="14" t="s">
        <v>32</v>
      </c>
      <c r="B126" s="174" t="str">
        <f>T9</f>
        <v>STG</v>
      </c>
      <c r="C126" s="174"/>
      <c r="D126" s="174"/>
      <c r="E126" s="171" t="s">
        <v>114</v>
      </c>
      <c r="F126" s="172"/>
      <c r="G126" s="173" t="s">
        <v>114</v>
      </c>
      <c r="H126" s="166"/>
      <c r="I126" s="164">
        <f>V45</f>
        <v>0</v>
      </c>
      <c r="J126" s="165"/>
      <c r="K126" s="166">
        <f>Y45</f>
        <v>0</v>
      </c>
      <c r="L126" s="167"/>
      <c r="M126" s="164">
        <f>Y27</f>
        <v>0</v>
      </c>
      <c r="N126" s="165"/>
      <c r="O126" s="166">
        <f>V27</f>
        <v>0</v>
      </c>
      <c r="P126" s="167"/>
      <c r="Q126" s="164">
        <f>Y36</f>
        <v>0</v>
      </c>
      <c r="R126" s="165"/>
      <c r="S126" s="166">
        <f>V36</f>
        <v>0</v>
      </c>
      <c r="T126" s="167"/>
      <c r="U126" s="164">
        <f>+I126+M126+Q126</f>
        <v>0</v>
      </c>
      <c r="V126" s="165"/>
      <c r="W126" s="166">
        <f>+K126+O126+S126</f>
        <v>0</v>
      </c>
      <c r="X126" s="167"/>
      <c r="Y126" s="164">
        <f>IF(I126&gt;K126,2)+IF(M126&gt;O126,2)+IF(Q126&gt;S126,2)</f>
        <v>0</v>
      </c>
      <c r="Z126" s="165"/>
      <c r="AA126" s="166">
        <f>IF(I126&lt;K126,2)+IF(M126&lt;O126,2)+IF(Q126&lt;S126,2)</f>
        <v>0</v>
      </c>
      <c r="AB126" s="167"/>
      <c r="AC126" s="175"/>
      <c r="AD126" s="176"/>
    </row>
    <row r="127" spans="1:42" x14ac:dyDescent="0.2">
      <c r="A127" s="14" t="s">
        <v>16</v>
      </c>
      <c r="B127" s="174" t="str">
        <f>T10</f>
        <v>BWB</v>
      </c>
      <c r="C127" s="174"/>
      <c r="D127" s="174"/>
      <c r="E127" s="163" t="str">
        <f>CONCATENATE(I51,"-",L45)</f>
        <v>17:30-2</v>
      </c>
      <c r="F127" s="163"/>
      <c r="G127" s="163"/>
      <c r="H127" s="163"/>
      <c r="I127" s="171" t="s">
        <v>114</v>
      </c>
      <c r="J127" s="172"/>
      <c r="K127" s="173" t="s">
        <v>114</v>
      </c>
      <c r="L127" s="166"/>
      <c r="M127" s="164">
        <f>V37</f>
        <v>0</v>
      </c>
      <c r="N127" s="165"/>
      <c r="O127" s="166">
        <f>Y37</f>
        <v>0</v>
      </c>
      <c r="P127" s="167"/>
      <c r="Q127" s="164">
        <f>V28</f>
        <v>0</v>
      </c>
      <c r="R127" s="165"/>
      <c r="S127" s="166">
        <f>Y28</f>
        <v>0</v>
      </c>
      <c r="T127" s="167"/>
      <c r="U127" s="164">
        <f>K126+M127+Q127</f>
        <v>0</v>
      </c>
      <c r="V127" s="165"/>
      <c r="W127" s="166">
        <f>I126+O127+S127</f>
        <v>0</v>
      </c>
      <c r="X127" s="167"/>
      <c r="Y127" s="164">
        <f>IF(K126&gt;I126,2)+IF(M127&gt;O127,2)+IF(Q127&gt;S127,2)</f>
        <v>0</v>
      </c>
      <c r="Z127" s="165"/>
      <c r="AA127" s="166">
        <f>IF(K126&lt;I126,2)+IF(M127&lt;O127,2)+IF(Q127&lt;S127,2)</f>
        <v>0</v>
      </c>
      <c r="AB127" s="167"/>
      <c r="AC127" s="175"/>
      <c r="AD127" s="176"/>
    </row>
    <row r="128" spans="1:42" x14ac:dyDescent="0.2">
      <c r="A128" s="14" t="s">
        <v>117</v>
      </c>
      <c r="B128" s="174" t="str">
        <f>T11</f>
        <v>HTS</v>
      </c>
      <c r="C128" s="174"/>
      <c r="D128" s="174"/>
      <c r="E128" s="163" t="str">
        <f>CONCATENATE(I31,"-",L27)</f>
        <v>11:40-2</v>
      </c>
      <c r="F128" s="163"/>
      <c r="G128" s="163"/>
      <c r="H128" s="163"/>
      <c r="I128" s="163" t="str">
        <f>CONCATENATE(I42,"-",L37)</f>
        <v>15:00-2</v>
      </c>
      <c r="J128" s="163"/>
      <c r="K128" s="163"/>
      <c r="L128" s="163"/>
      <c r="M128" s="171" t="s">
        <v>114</v>
      </c>
      <c r="N128" s="172"/>
      <c r="O128" s="173" t="s">
        <v>114</v>
      </c>
      <c r="P128" s="166"/>
      <c r="Q128" s="164">
        <f>V46</f>
        <v>0</v>
      </c>
      <c r="R128" s="165"/>
      <c r="S128" s="166">
        <f>Y46</f>
        <v>0</v>
      </c>
      <c r="T128" s="167"/>
      <c r="U128" s="164">
        <f>O126+O127+Q128</f>
        <v>0</v>
      </c>
      <c r="V128" s="165"/>
      <c r="W128" s="166">
        <f>M126+M127+S128</f>
        <v>0</v>
      </c>
      <c r="X128" s="167"/>
      <c r="Y128" s="164">
        <f>IF(O126&gt;M126,2)+IF(M127&lt;O127,2)+IF(Q128&gt;S128,2)</f>
        <v>0</v>
      </c>
      <c r="Z128" s="165"/>
      <c r="AA128" s="166">
        <f>IF(O126&lt;M126,2)+IF(M127&gt;O127,2)+IF(Q128&lt;S128,2)</f>
        <v>0</v>
      </c>
      <c r="AB128" s="167"/>
      <c r="AC128" s="175"/>
      <c r="AD128" s="176"/>
    </row>
    <row r="129" spans="1:54" x14ac:dyDescent="0.2">
      <c r="A129" s="146" t="s">
        <v>190</v>
      </c>
      <c r="B129" s="188" t="str">
        <f>T12</f>
        <v>MTVL2</v>
      </c>
      <c r="C129" s="188"/>
      <c r="D129" s="188"/>
      <c r="E129" s="189" t="str">
        <f>CONCATENATE(I36,"-",L36)</f>
        <v>13:20-1</v>
      </c>
      <c r="F129" s="189"/>
      <c r="G129" s="189"/>
      <c r="H129" s="189"/>
      <c r="I129" s="189" t="str">
        <f>CONCATENATE(I28,"-",L28)</f>
        <v>10:50-1</v>
      </c>
      <c r="J129" s="189"/>
      <c r="K129" s="189"/>
      <c r="L129" s="189"/>
      <c r="M129" s="189" t="str">
        <f>CONCATENATE(I46,"-",L46)</f>
        <v>16:40-1</v>
      </c>
      <c r="N129" s="189"/>
      <c r="O129" s="189"/>
      <c r="P129" s="189"/>
      <c r="Q129" s="190" t="s">
        <v>114</v>
      </c>
      <c r="R129" s="191"/>
      <c r="S129" s="192" t="s">
        <v>114</v>
      </c>
      <c r="T129" s="168"/>
      <c r="U129" s="179">
        <f>S126+S127+S128</f>
        <v>0</v>
      </c>
      <c r="V129" s="180"/>
      <c r="W129" s="168">
        <f>Q126+Q127+Q128</f>
        <v>0</v>
      </c>
      <c r="X129" s="169"/>
      <c r="Y129" s="179">
        <f>IF(S126&gt;Q126,2)+IF(S127&gt;Q127,2)+IF(S128&gt;Q128,2)</f>
        <v>0</v>
      </c>
      <c r="Z129" s="180"/>
      <c r="AA129" s="168">
        <f>IF(S126&lt;Q126,2)+IF(S127&lt;Q127,2)+IF(S128&lt;Q128,2)</f>
        <v>0</v>
      </c>
      <c r="AB129" s="169"/>
      <c r="AC129" s="185"/>
      <c r="AD129" s="186"/>
    </row>
    <row r="131" spans="1:54" x14ac:dyDescent="0.2">
      <c r="A131" s="183" t="str">
        <f>Z8</f>
        <v>Gruppe  E</v>
      </c>
      <c r="B131" s="183"/>
      <c r="C131" s="183"/>
      <c r="D131" s="183"/>
      <c r="E131" s="182" t="str">
        <f>B132</f>
        <v>A2</v>
      </c>
      <c r="F131" s="182"/>
      <c r="G131" s="182"/>
      <c r="H131" s="182"/>
      <c r="I131" s="182" t="str">
        <f>B133</f>
        <v>A3</v>
      </c>
      <c r="J131" s="182"/>
      <c r="K131" s="182"/>
      <c r="L131" s="182"/>
      <c r="M131" s="182" t="str">
        <f>B134</f>
        <v>D2</v>
      </c>
      <c r="N131" s="182"/>
      <c r="O131" s="182"/>
      <c r="P131" s="182"/>
      <c r="Q131" s="182" t="str">
        <f>B135</f>
        <v>D3</v>
      </c>
      <c r="R131" s="182"/>
      <c r="S131" s="182"/>
      <c r="T131" s="182"/>
      <c r="U131" s="182" t="str">
        <f>B136</f>
        <v>A1</v>
      </c>
      <c r="V131" s="182"/>
      <c r="W131" s="182"/>
      <c r="X131" s="182"/>
      <c r="Y131" s="182" t="str">
        <f>B137</f>
        <v>D1</v>
      </c>
      <c r="Z131" s="182"/>
      <c r="AA131" s="182"/>
      <c r="AB131" s="182"/>
      <c r="AC131" s="184" t="s">
        <v>111</v>
      </c>
      <c r="AD131" s="184"/>
      <c r="AE131" s="184"/>
      <c r="AF131" s="184"/>
      <c r="AG131" s="181" t="s">
        <v>112</v>
      </c>
      <c r="AH131" s="181"/>
      <c r="AI131" s="181"/>
      <c r="AJ131" s="181"/>
      <c r="AK131" s="158" t="s">
        <v>113</v>
      </c>
      <c r="AL131" s="158"/>
      <c r="AY131" s="125"/>
      <c r="AZ131" s="125"/>
    </row>
    <row r="132" spans="1:54" x14ac:dyDescent="0.2">
      <c r="A132" s="14" t="s">
        <v>91</v>
      </c>
      <c r="B132" s="174" t="str">
        <f>IF(AB9="",Z9,AB9)</f>
        <v>A2</v>
      </c>
      <c r="C132" s="174"/>
      <c r="D132" s="174"/>
      <c r="E132" s="171" t="s">
        <v>114</v>
      </c>
      <c r="F132" s="172"/>
      <c r="G132" s="173" t="s">
        <v>114</v>
      </c>
      <c r="H132" s="166"/>
      <c r="I132" s="164">
        <f>IF(V93="",0,V93)</f>
        <v>0</v>
      </c>
      <c r="J132" s="165"/>
      <c r="K132" s="166">
        <f>IF(Y93="",0,Y93)</f>
        <v>0</v>
      </c>
      <c r="L132" s="167"/>
      <c r="M132" s="164">
        <f>IF(V54="",0,V54)</f>
        <v>0</v>
      </c>
      <c r="N132" s="165"/>
      <c r="O132" s="166">
        <f>IF(Y54="",0,Y54)</f>
        <v>0</v>
      </c>
      <c r="P132" s="167"/>
      <c r="Q132" s="164">
        <f>IF(Y74="",0,Y74)</f>
        <v>0</v>
      </c>
      <c r="R132" s="165"/>
      <c r="S132" s="166">
        <f>IF(V74="",0,V74)</f>
        <v>0</v>
      </c>
      <c r="T132" s="167"/>
      <c r="U132" s="164">
        <f>IF(Y92="",0,Y92)</f>
        <v>0</v>
      </c>
      <c r="V132" s="165"/>
      <c r="W132" s="166">
        <f>IF(V92="",0,V92)</f>
        <v>0</v>
      </c>
      <c r="X132" s="167"/>
      <c r="Y132" s="164">
        <f>IF(Y66="",0,Y66)</f>
        <v>0</v>
      </c>
      <c r="Z132" s="165"/>
      <c r="AA132" s="166">
        <f>IF(V66="",0,V66)</f>
        <v>0</v>
      </c>
      <c r="AB132" s="167"/>
      <c r="AC132" s="164">
        <f>+I132+M132+Q132+U132+Y132</f>
        <v>0</v>
      </c>
      <c r="AD132" s="165"/>
      <c r="AE132" s="166">
        <f>+K132+O132+S132+W132+AA132</f>
        <v>0</v>
      </c>
      <c r="AF132" s="167"/>
      <c r="AG132" s="164">
        <f>IF(I132&gt;K132,2)+IF(M132&gt;O132,2)+IF(Q132&gt;S132,2)+IF(U132&gt;W132,2)+IF(Y132&gt;AA132,2)</f>
        <v>0</v>
      </c>
      <c r="AH132" s="165"/>
      <c r="AI132" s="166">
        <f>IF(I132&lt;K132,2)+IF(M132&lt;O132,2)+IF(Q132&lt;S132,2)+IF(U132&lt;W132,2)+IF(Y132&lt;AA132,2)</f>
        <v>0</v>
      </c>
      <c r="AJ132" s="167"/>
      <c r="AK132" s="175"/>
      <c r="AL132" s="176"/>
      <c r="AY132" s="125"/>
      <c r="AZ132" s="125"/>
    </row>
    <row r="133" spans="1:54" x14ac:dyDescent="0.2">
      <c r="A133" s="14" t="s">
        <v>93</v>
      </c>
      <c r="B133" s="174" t="str">
        <f>IF(AB11="",Z11,AB11)</f>
        <v>A3</v>
      </c>
      <c r="C133" s="174"/>
      <c r="D133" s="174"/>
      <c r="E133" s="163" t="str">
        <f>CONCATENATE(I92,"-",L92)</f>
        <v>-</v>
      </c>
      <c r="F133" s="163"/>
      <c r="G133" s="163"/>
      <c r="H133" s="163"/>
      <c r="I133" s="171" t="s">
        <v>114</v>
      </c>
      <c r="J133" s="172"/>
      <c r="K133" s="173" t="s">
        <v>114</v>
      </c>
      <c r="L133" s="166"/>
      <c r="M133" s="164">
        <f>IF(Y65="",0,Y65)</f>
        <v>0</v>
      </c>
      <c r="N133" s="165"/>
      <c r="O133" s="166">
        <f>IF(V65="",0,V65)</f>
        <v>0</v>
      </c>
      <c r="P133" s="167"/>
      <c r="Q133" s="164">
        <f>IF(V55="",0,V55)</f>
        <v>0</v>
      </c>
      <c r="R133" s="165"/>
      <c r="S133" s="166">
        <f>IF(Y55="",0,Y55)</f>
        <v>0</v>
      </c>
      <c r="T133" s="167"/>
      <c r="U133" s="164">
        <f>IF(V94="",0,V94)</f>
        <v>0</v>
      </c>
      <c r="V133" s="165"/>
      <c r="W133" s="166">
        <f>IF(Y94="",0,Y94)</f>
        <v>0</v>
      </c>
      <c r="X133" s="167"/>
      <c r="Y133" s="164">
        <f>IF(Y79="",0,Y79)</f>
        <v>0</v>
      </c>
      <c r="Z133" s="165"/>
      <c r="AA133" s="166">
        <f>IF(V79="",0,V79)</f>
        <v>0</v>
      </c>
      <c r="AB133" s="167"/>
      <c r="AC133" s="164">
        <f>K132+M133+Q133+U133+Y133</f>
        <v>0</v>
      </c>
      <c r="AD133" s="165"/>
      <c r="AE133" s="166">
        <f>I132+O133+S133+W133+AA133</f>
        <v>0</v>
      </c>
      <c r="AF133" s="167"/>
      <c r="AG133" s="164">
        <f>IF(K132&gt;I132,2)+IF(M133&gt;O133,2)+IF(Q133&gt;S133,2)+IF(U133&gt;W133,2)+IF(Y133&gt;AA133,2)</f>
        <v>0</v>
      </c>
      <c r="AH133" s="165"/>
      <c r="AI133" s="166">
        <f>IF(K132&lt;I132,2)+IF(M133&lt;O133,2)+IF(Q133&lt;S133,2)+IF(U133&lt;W133,2)+IF(Y133&lt;AA133,2)</f>
        <v>0</v>
      </c>
      <c r="AJ133" s="167"/>
      <c r="AK133" s="175"/>
      <c r="AL133" s="176"/>
      <c r="AY133" s="125"/>
      <c r="AZ133" s="125"/>
      <c r="BB133" s="123"/>
    </row>
    <row r="134" spans="1:54" x14ac:dyDescent="0.2">
      <c r="A134" s="14" t="s">
        <v>97</v>
      </c>
      <c r="B134" s="174" t="str">
        <f>IF(AB10="",Z10,AB10)</f>
        <v>D2</v>
      </c>
      <c r="C134" s="174"/>
      <c r="D134" s="174"/>
      <c r="E134" s="163" t="str">
        <f>CONCATENATE(I79,"-",L79)</f>
        <v>15.00-1</v>
      </c>
      <c r="F134" s="163"/>
      <c r="G134" s="163"/>
      <c r="H134" s="163"/>
      <c r="I134" s="163" t="str">
        <f>CONCATENATE(I65,"-",L65)</f>
        <v>11:40-1</v>
      </c>
      <c r="J134" s="163"/>
      <c r="K134" s="163"/>
      <c r="L134" s="163"/>
      <c r="M134" s="171" t="s">
        <v>114</v>
      </c>
      <c r="N134" s="172"/>
      <c r="O134" s="173" t="s">
        <v>114</v>
      </c>
      <c r="P134" s="166"/>
      <c r="Q134" s="164">
        <f>IF(V101="",0,V101)</f>
        <v>0</v>
      </c>
      <c r="R134" s="165"/>
      <c r="S134" s="166">
        <f>IF(Y101="",0,Y101)</f>
        <v>0</v>
      </c>
      <c r="T134" s="167"/>
      <c r="U134" s="164">
        <f>IF(Y75="",0,Y75)</f>
        <v>0</v>
      </c>
      <c r="V134" s="165"/>
      <c r="W134" s="166">
        <f>IF(V75="",0,V75)</f>
        <v>0</v>
      </c>
      <c r="X134" s="167"/>
      <c r="Y134" s="164">
        <f>IF(Y103="",0,Y103)</f>
        <v>0</v>
      </c>
      <c r="Z134" s="165"/>
      <c r="AA134" s="166">
        <f>IF(V103="",0,V103)</f>
        <v>0</v>
      </c>
      <c r="AB134" s="167"/>
      <c r="AC134" s="164">
        <f>O132+O133+Q134+U134+Y134</f>
        <v>0</v>
      </c>
      <c r="AD134" s="165"/>
      <c r="AE134" s="166">
        <f>M132+M133+S134+W134+AA134</f>
        <v>0</v>
      </c>
      <c r="AF134" s="167"/>
      <c r="AG134" s="164">
        <f>IF(O132&gt;M132,2)+IF(M133&lt;O133,2)+IF(Q134&gt;S134,2)+IF(U134&gt;W134,2)+IF(Y134&gt;AA134,2)</f>
        <v>0</v>
      </c>
      <c r="AH134" s="165"/>
      <c r="AI134" s="166">
        <f>IF(O132&lt;M132,2)+IF(M133&gt;O133,2)+IF(Q134&lt;S134,2)+IF(U134&lt;W134,2)+IF(Y134&lt;AA134,2)</f>
        <v>0</v>
      </c>
      <c r="AJ134" s="167"/>
      <c r="AK134" s="175"/>
      <c r="AL134" s="176"/>
      <c r="AY134" s="125"/>
      <c r="AZ134" s="125"/>
    </row>
    <row r="135" spans="1:54" x14ac:dyDescent="0.2">
      <c r="A135" s="14" t="s">
        <v>94</v>
      </c>
      <c r="B135" s="174" t="str">
        <f>IF(AB12="",Z12,AB12)</f>
        <v>D3</v>
      </c>
      <c r="C135" s="174"/>
      <c r="D135" s="174"/>
      <c r="E135" s="163" t="str">
        <f>CONCATENATE(I66,"-",L66)</f>
        <v>11:40-2</v>
      </c>
      <c r="F135" s="163"/>
      <c r="G135" s="163"/>
      <c r="H135" s="163"/>
      <c r="I135" s="163" t="str">
        <f>CONCATENATE(I53,"-",L53)</f>
        <v>18:20-2</v>
      </c>
      <c r="J135" s="163"/>
      <c r="K135" s="163"/>
      <c r="L135" s="163"/>
      <c r="M135" s="163" t="str">
        <f>CONCATENATE(G103,"-",K103)</f>
        <v>-</v>
      </c>
      <c r="N135" s="163"/>
      <c r="O135" s="163"/>
      <c r="P135" s="163"/>
      <c r="Q135" s="171" t="s">
        <v>114</v>
      </c>
      <c r="R135" s="172"/>
      <c r="S135" s="173" t="s">
        <v>114</v>
      </c>
      <c r="T135" s="166"/>
      <c r="U135" s="164">
        <f>IF(V71="",0,V71)</f>
        <v>0</v>
      </c>
      <c r="V135" s="165"/>
      <c r="W135" s="166">
        <f>IF(Y71="",0,Y71)</f>
        <v>0</v>
      </c>
      <c r="X135" s="167"/>
      <c r="Y135" s="164">
        <f>IF(V102="",0,V102)</f>
        <v>0</v>
      </c>
      <c r="Z135" s="165"/>
      <c r="AA135" s="166">
        <f>IF(Y102="",0,Y102)</f>
        <v>0</v>
      </c>
      <c r="AB135" s="167"/>
      <c r="AC135" s="164">
        <f>S132+S133+S134+U135+Y135</f>
        <v>0</v>
      </c>
      <c r="AD135" s="165"/>
      <c r="AE135" s="166">
        <f>Q132+Q133+Q134+W135+AA135</f>
        <v>0</v>
      </c>
      <c r="AF135" s="167"/>
      <c r="AG135" s="164">
        <f>IF(S132&gt;Q132,2)+IF(S133&gt;Q133,2)+IF(S134&gt;Q134,2)+IF(U135&gt;W135,2)+IF(Y135&gt;AA135,2)</f>
        <v>0</v>
      </c>
      <c r="AH135" s="165"/>
      <c r="AI135" s="166">
        <f>IF(S132&lt;Q132,2)+IF(S133&lt;Q133,2)+IF(S134&lt;Q134,2)+IF(U135&lt;W135,2)+IF(Y135&lt;AA135,2)</f>
        <v>0</v>
      </c>
      <c r="AJ135" s="167"/>
      <c r="AK135" s="175"/>
      <c r="AL135" s="176"/>
      <c r="AY135" s="125"/>
      <c r="AZ135" s="125"/>
      <c r="BB135" s="123"/>
    </row>
    <row r="136" spans="1:54" x14ac:dyDescent="0.2">
      <c r="A136" s="14" t="s">
        <v>100</v>
      </c>
      <c r="B136" s="174" t="str">
        <f>IF(AB13="",Z13,AB13)</f>
        <v>A1</v>
      </c>
      <c r="C136" s="174"/>
      <c r="D136" s="174"/>
      <c r="E136" s="163" t="str">
        <f>CONCATENATE(I94,"-",L94)</f>
        <v>-</v>
      </c>
      <c r="F136" s="163"/>
      <c r="G136" s="163"/>
      <c r="H136" s="163"/>
      <c r="I136" s="163" t="str">
        <f>CONCATENATE(I93,"-",L93)</f>
        <v>-</v>
      </c>
      <c r="J136" s="163"/>
      <c r="K136" s="163"/>
      <c r="L136" s="163"/>
      <c r="M136" s="163" t="str">
        <f>CONCATENATE(I54,"-",L54)</f>
        <v>19:10-1</v>
      </c>
      <c r="N136" s="163"/>
      <c r="O136" s="163"/>
      <c r="P136" s="163"/>
      <c r="Q136" s="163" t="str">
        <f>CONCATENATE(I75,"-",L75)</f>
        <v>14:10-1</v>
      </c>
      <c r="R136" s="163"/>
      <c r="S136" s="163"/>
      <c r="T136" s="163"/>
      <c r="U136" s="171" t="s">
        <v>114</v>
      </c>
      <c r="V136" s="172"/>
      <c r="W136" s="173" t="s">
        <v>114</v>
      </c>
      <c r="X136" s="166"/>
      <c r="Y136" s="164">
        <f>IF(V53="",0,V53)</f>
        <v>0</v>
      </c>
      <c r="Z136" s="165"/>
      <c r="AA136" s="166">
        <f>IF(Y53="",0,Y53)</f>
        <v>0</v>
      </c>
      <c r="AB136" s="167"/>
      <c r="AC136" s="164">
        <f>W132+W133+W134+W135+Y136</f>
        <v>0</v>
      </c>
      <c r="AD136" s="165"/>
      <c r="AE136" s="166">
        <f>U132+U133+U134+U135+AA136</f>
        <v>0</v>
      </c>
      <c r="AF136" s="167"/>
      <c r="AG136" s="164">
        <f>IF(W132&gt;U132,2)+IF(W133&gt;U133,2)+IF(W134&gt;U134,2)+IF(W135&gt;U135,2)+IF(Y136&gt;AA136,2)</f>
        <v>0</v>
      </c>
      <c r="AH136" s="165"/>
      <c r="AI136" s="166">
        <f>IF(W132&lt;U132,2)+IF(W133&lt;U133,2)+IF(W134&lt;U134,2)+IF(W135&lt;U135,2)+IF(Y136&lt;AA136,2)</f>
        <v>0</v>
      </c>
      <c r="AJ136" s="167"/>
      <c r="AK136" s="175"/>
      <c r="AL136" s="176"/>
      <c r="AY136" s="125"/>
      <c r="AZ136" s="125"/>
      <c r="BB136" s="123"/>
    </row>
    <row r="137" spans="1:54" x14ac:dyDescent="0.2">
      <c r="A137" s="14" t="s">
        <v>102</v>
      </c>
      <c r="B137" s="174" t="str">
        <f>IF(AB14="",Z14,AB14)</f>
        <v>D1</v>
      </c>
      <c r="C137" s="174"/>
      <c r="D137" s="174"/>
      <c r="E137" s="163" t="str">
        <f>CONCATENATE(I55,"-",L55)</f>
        <v>19:10-2</v>
      </c>
      <c r="F137" s="163"/>
      <c r="G137" s="163"/>
      <c r="H137" s="163"/>
      <c r="I137" s="163" t="str">
        <f>CONCATENATE(I74,"-",L74)</f>
        <v>14:10-1</v>
      </c>
      <c r="J137" s="163"/>
      <c r="K137" s="163"/>
      <c r="L137" s="163"/>
      <c r="M137" s="163" t="str">
        <f>CONCATENATE(I101,"-",L101)</f>
        <v>-</v>
      </c>
      <c r="N137" s="163"/>
      <c r="O137" s="163"/>
      <c r="P137" s="163"/>
      <c r="Q137" s="163" t="str">
        <f>CONCATENATE(I102,"-",L102)</f>
        <v>-</v>
      </c>
      <c r="R137" s="163"/>
      <c r="S137" s="163"/>
      <c r="T137" s="163"/>
      <c r="U137" s="163" t="str">
        <f>CONCATENATE(I71,"-",L71)</f>
        <v>12:30-1</v>
      </c>
      <c r="V137" s="163"/>
      <c r="W137" s="163"/>
      <c r="X137" s="163"/>
      <c r="Y137" s="171" t="s">
        <v>114</v>
      </c>
      <c r="Z137" s="172"/>
      <c r="AA137" s="173" t="s">
        <v>114</v>
      </c>
      <c r="AB137" s="166"/>
      <c r="AC137" s="164">
        <f>AA132+AA133+AA134+AA135+AA136</f>
        <v>0</v>
      </c>
      <c r="AD137" s="165"/>
      <c r="AE137" s="166">
        <f>Y132+Y133+Y134+Y135+Y136</f>
        <v>0</v>
      </c>
      <c r="AF137" s="167"/>
      <c r="AG137" s="164">
        <f>IF(AA132&gt;Y132,2)+IF(AA133&gt;Y133,2)+IF(AA134&gt;Y134,2)+IF(AA135&gt;Y135,2)+IF(AA136&gt;Y136,2)</f>
        <v>0</v>
      </c>
      <c r="AH137" s="165"/>
      <c r="AI137" s="166">
        <f>IF(AA132&lt;Y132,2)+IF(AA133&lt;Y133,2)+IF(AA134&lt;Y134,2)+IF(AA135&lt;Y135,2)+IF(AA136&lt;Y136,2)</f>
        <v>0</v>
      </c>
      <c r="AJ137" s="167"/>
      <c r="AK137" s="175"/>
      <c r="AL137" s="176"/>
      <c r="AY137" s="125"/>
      <c r="AZ137" s="125"/>
      <c r="BB137" s="123"/>
    </row>
    <row r="139" spans="1:54" x14ac:dyDescent="0.2">
      <c r="A139" s="183" t="str">
        <f>AF8</f>
        <v>Gruppe F</v>
      </c>
      <c r="B139" s="183"/>
      <c r="C139" s="183"/>
      <c r="D139" s="183"/>
      <c r="E139" s="182" t="str">
        <f>B140</f>
        <v>B2</v>
      </c>
      <c r="F139" s="182"/>
      <c r="G139" s="182"/>
      <c r="H139" s="182"/>
      <c r="I139" s="182" t="str">
        <f>B141</f>
        <v>B3</v>
      </c>
      <c r="J139" s="182"/>
      <c r="K139" s="182"/>
      <c r="L139" s="182"/>
      <c r="M139" s="182" t="str">
        <f>B142</f>
        <v>C2</v>
      </c>
      <c r="N139" s="182"/>
      <c r="O139" s="182"/>
      <c r="P139" s="182"/>
      <c r="Q139" s="182" t="str">
        <f>B143</f>
        <v>C3</v>
      </c>
      <c r="R139" s="182"/>
      <c r="S139" s="182"/>
      <c r="T139" s="182"/>
      <c r="U139" s="182" t="str">
        <f>B144</f>
        <v>B1</v>
      </c>
      <c r="V139" s="182"/>
      <c r="W139" s="182"/>
      <c r="X139" s="182"/>
      <c r="Y139" s="182" t="str">
        <f>B145</f>
        <v>C1</v>
      </c>
      <c r="Z139" s="182"/>
      <c r="AA139" s="182"/>
      <c r="AB139" s="182"/>
      <c r="AC139" s="184" t="s">
        <v>111</v>
      </c>
      <c r="AD139" s="184"/>
      <c r="AE139" s="184"/>
      <c r="AF139" s="184"/>
      <c r="AG139" s="181" t="s">
        <v>112</v>
      </c>
      <c r="AH139" s="181"/>
      <c r="AI139" s="181"/>
      <c r="AJ139" s="181"/>
      <c r="AK139" s="158" t="s">
        <v>113</v>
      </c>
      <c r="AL139" s="158"/>
      <c r="AY139" s="125"/>
      <c r="AZ139" s="125"/>
    </row>
    <row r="140" spans="1:54" x14ac:dyDescent="0.2">
      <c r="A140" s="14" t="s">
        <v>115</v>
      </c>
      <c r="B140" s="174" t="str">
        <f>IF(AH9="",AF9,AH9)</f>
        <v>B2</v>
      </c>
      <c r="C140" s="174"/>
      <c r="D140" s="174"/>
      <c r="E140" s="171" t="s">
        <v>114</v>
      </c>
      <c r="F140" s="172"/>
      <c r="G140" s="173" t="s">
        <v>114</v>
      </c>
      <c r="H140" s="166"/>
      <c r="I140" s="164">
        <f>IF(V95="",0,V95)</f>
        <v>0</v>
      </c>
      <c r="J140" s="165"/>
      <c r="K140" s="166">
        <f>IF(Y95="",0,Y95)</f>
        <v>0</v>
      </c>
      <c r="L140" s="167"/>
      <c r="M140" s="164">
        <f>IF(V82="",0,V82)</f>
        <v>0</v>
      </c>
      <c r="N140" s="165"/>
      <c r="O140" s="166">
        <f>IF(Y82="",0,Y82)</f>
        <v>0</v>
      </c>
      <c r="P140" s="167"/>
      <c r="Q140" s="164">
        <f>IF(Y72="",0,Y72)</f>
        <v>0</v>
      </c>
      <c r="R140" s="165"/>
      <c r="S140" s="166">
        <f>IF(V72="",0,V72)</f>
        <v>0</v>
      </c>
      <c r="T140" s="167"/>
      <c r="U140" s="164">
        <f>IF(Y97="",0,Y97)</f>
        <v>0</v>
      </c>
      <c r="V140" s="165"/>
      <c r="W140" s="166">
        <f>IF(V97="",0,V97)</f>
        <v>0</v>
      </c>
      <c r="X140" s="167"/>
      <c r="Y140" s="164">
        <f>IF(V64="",0,V64)</f>
        <v>0</v>
      </c>
      <c r="Z140" s="165"/>
      <c r="AA140" s="166">
        <f>IF(Y64="",0,Y64)</f>
        <v>0</v>
      </c>
      <c r="AB140" s="167"/>
      <c r="AC140" s="164">
        <f>+I140+M140+Q140+U140+Y140</f>
        <v>0</v>
      </c>
      <c r="AD140" s="165"/>
      <c r="AE140" s="166">
        <f>+K140+O140+S140+W140+AA140</f>
        <v>0</v>
      </c>
      <c r="AF140" s="167"/>
      <c r="AG140" s="164">
        <f>IF(I140&gt;K140,2)+IF(M140&gt;O140,2)+IF(Q140&gt;S140,2)+IF(U140&gt;W140,2)+IF(Y140&gt;AA140,2)</f>
        <v>0</v>
      </c>
      <c r="AH140" s="165"/>
      <c r="AI140" s="166">
        <f>IF(I140&lt;K140,2)+IF(M140&lt;O140,2)+IF(Q140&lt;S140,2)+IF(U140&lt;W140,2)+IF(Y140&lt;AA140,2)</f>
        <v>0</v>
      </c>
      <c r="AJ140" s="167"/>
      <c r="AK140" s="175"/>
      <c r="AL140" s="176"/>
      <c r="AY140" s="125"/>
      <c r="AZ140" s="125"/>
    </row>
    <row r="141" spans="1:54" x14ac:dyDescent="0.2">
      <c r="A141" s="14" t="s">
        <v>29</v>
      </c>
      <c r="B141" s="174" t="str">
        <f>IF(AH11="",AF11,AH11)</f>
        <v>B3</v>
      </c>
      <c r="C141" s="174"/>
      <c r="D141" s="174"/>
      <c r="E141" s="163" t="str">
        <f>CONCATENATE(I95,"-",L95)</f>
        <v>-</v>
      </c>
      <c r="F141" s="163"/>
      <c r="G141" s="163"/>
      <c r="H141" s="163"/>
      <c r="I141" s="171" t="s">
        <v>114</v>
      </c>
      <c r="J141" s="172"/>
      <c r="K141" s="173" t="s">
        <v>114</v>
      </c>
      <c r="L141" s="166"/>
      <c r="M141" s="164">
        <f>IF(Y70="",0,Y70)</f>
        <v>0</v>
      </c>
      <c r="N141" s="165"/>
      <c r="O141" s="166">
        <f>IF(V70="",0,V70)</f>
        <v>0</v>
      </c>
      <c r="P141" s="167"/>
      <c r="Q141" s="164">
        <f>IF(V62="",0,V62)</f>
        <v>0</v>
      </c>
      <c r="R141" s="165"/>
      <c r="S141" s="166">
        <f>IF(Y62="",0,Y62)</f>
        <v>0</v>
      </c>
      <c r="T141" s="167"/>
      <c r="U141" s="164">
        <f>IF(V96="",0,V96)</f>
        <v>0</v>
      </c>
      <c r="V141" s="165"/>
      <c r="W141" s="166">
        <f>IF(Y96="",0,Y96)</f>
        <v>0</v>
      </c>
      <c r="X141" s="167"/>
      <c r="Y141" s="164">
        <f>IF(V80="",0,V80)</f>
        <v>0</v>
      </c>
      <c r="Z141" s="165"/>
      <c r="AA141" s="166">
        <f>IF(Y80="",0,Y80)</f>
        <v>0</v>
      </c>
      <c r="AB141" s="167"/>
      <c r="AC141" s="164">
        <f>K140+M141+Q141+U141+Y141</f>
        <v>0</v>
      </c>
      <c r="AD141" s="165"/>
      <c r="AE141" s="166">
        <f>I140+O141+S141+W141+AA141</f>
        <v>0</v>
      </c>
      <c r="AF141" s="167"/>
      <c r="AG141" s="164">
        <f>IF(K140&gt;I140,2)+IF(M141&gt;O141,2)+IF(Q141&gt;S141,2)+IF(U141&gt;W141,2)+IF(Y141&gt;AA141,2)</f>
        <v>0</v>
      </c>
      <c r="AH141" s="165"/>
      <c r="AI141" s="166">
        <f>IF(K140&lt;I140,2)+IF(M141&lt;O141,2)+IF(Q141&lt;S141,2)+IF(U141&lt;W141,2)+IF(Y141&lt;AA141,2)</f>
        <v>0</v>
      </c>
      <c r="AJ141" s="167"/>
      <c r="AK141" s="175"/>
      <c r="AL141" s="176"/>
      <c r="AY141" s="125"/>
      <c r="AZ141" s="125"/>
      <c r="BB141" s="123"/>
    </row>
    <row r="142" spans="1:54" x14ac:dyDescent="0.2">
      <c r="A142" s="14" t="s">
        <v>228</v>
      </c>
      <c r="B142" s="174" t="str">
        <f>IF(AH10="",AF10,AH10)</f>
        <v>C2</v>
      </c>
      <c r="C142" s="174"/>
      <c r="D142" s="174"/>
      <c r="E142" s="163" t="str">
        <f>CONCATENATE(I82,"-",L82)</f>
        <v>15:50-2</v>
      </c>
      <c r="F142" s="163"/>
      <c r="G142" s="163"/>
      <c r="H142" s="163"/>
      <c r="I142" s="163" t="str">
        <f>CONCATENATE(I70,"-",L70)</f>
        <v>12:30-2</v>
      </c>
      <c r="J142" s="163"/>
      <c r="K142" s="163"/>
      <c r="L142" s="163"/>
      <c r="M142" s="171" t="s">
        <v>114</v>
      </c>
      <c r="N142" s="172"/>
      <c r="O142" s="173" t="s">
        <v>114</v>
      </c>
      <c r="P142" s="166"/>
      <c r="Q142" s="164">
        <f>IF(V100="",0,V100)</f>
        <v>0</v>
      </c>
      <c r="R142" s="165"/>
      <c r="S142" s="166">
        <f>IF(Y100="",0,Y100)</f>
        <v>0</v>
      </c>
      <c r="T142" s="167"/>
      <c r="U142" s="164">
        <f>IF(Y63="",0,Y63)</f>
        <v>0</v>
      </c>
      <c r="V142" s="165"/>
      <c r="W142" s="166">
        <f>IF(V63="",0,V63)</f>
        <v>0</v>
      </c>
      <c r="X142" s="167"/>
      <c r="Y142" s="164">
        <f>IF(Y98="",0,Y98)</f>
        <v>0</v>
      </c>
      <c r="Z142" s="165"/>
      <c r="AA142" s="166">
        <f>IF(V98="",0,V98)</f>
        <v>0</v>
      </c>
      <c r="AB142" s="167"/>
      <c r="AC142" s="164">
        <f>O140+O141+Q142+U142+Y142</f>
        <v>0</v>
      </c>
      <c r="AD142" s="165"/>
      <c r="AE142" s="166">
        <f>M140+M141+S142+W142+AA142</f>
        <v>0</v>
      </c>
      <c r="AF142" s="167"/>
      <c r="AG142" s="164">
        <f>IF(O140&gt;M140,2)+IF(M141&lt;O141,2)+IF(Q142&gt;S142,2)+IF(U142&gt;W142,2)+IF(Y142&gt;AA142,2)</f>
        <v>0</v>
      </c>
      <c r="AH142" s="165"/>
      <c r="AI142" s="166">
        <f>IF(O140&lt;M140,2)+IF(M141&gt;O141,2)+IF(Q142&lt;S142,2)+IF(U142&lt;W142,2)+IF(Y142&lt;AA142,2)</f>
        <v>0</v>
      </c>
      <c r="AJ142" s="167"/>
      <c r="AK142" s="175"/>
      <c r="AL142" s="176"/>
      <c r="AY142" s="125"/>
      <c r="AZ142" s="125"/>
    </row>
    <row r="143" spans="1:54" x14ac:dyDescent="0.2">
      <c r="A143" s="14" t="s">
        <v>26</v>
      </c>
      <c r="B143" s="174" t="str">
        <f>IF(AH12="",AF12,AH12)</f>
        <v>C3</v>
      </c>
      <c r="C143" s="174"/>
      <c r="D143" s="174"/>
      <c r="E143" s="163" t="str">
        <f>CONCATENATE(I72,"-",L72)</f>
        <v>13:20-1</v>
      </c>
      <c r="F143" s="163"/>
      <c r="G143" s="163"/>
      <c r="H143" s="163"/>
      <c r="I143" s="163" t="str">
        <f>CONCATENATE(I62,"-",L62)</f>
        <v>10:00-1</v>
      </c>
      <c r="J143" s="163"/>
      <c r="K143" s="163"/>
      <c r="L143" s="163"/>
      <c r="M143" s="163" t="str">
        <f>CONCATENATE(G100,"-",K100)</f>
        <v>-</v>
      </c>
      <c r="N143" s="163"/>
      <c r="O143" s="163"/>
      <c r="P143" s="163"/>
      <c r="Q143" s="171" t="s">
        <v>114</v>
      </c>
      <c r="R143" s="172"/>
      <c r="S143" s="173" t="s">
        <v>114</v>
      </c>
      <c r="T143" s="166"/>
      <c r="U143" s="164">
        <f>IF(Y81="",0,Y81)</f>
        <v>0</v>
      </c>
      <c r="V143" s="165"/>
      <c r="W143" s="166">
        <f>IF(V81="",0,V81)</f>
        <v>0</v>
      </c>
      <c r="X143" s="167"/>
      <c r="Y143" s="164">
        <f>IF(V99="",0,V99)</f>
        <v>0</v>
      </c>
      <c r="Z143" s="165"/>
      <c r="AA143" s="166">
        <f>IF(Y99="",0,Y99)</f>
        <v>0</v>
      </c>
      <c r="AB143" s="167"/>
      <c r="AC143" s="164">
        <f>S140+S141+S142+U143+Y143</f>
        <v>0</v>
      </c>
      <c r="AD143" s="165"/>
      <c r="AE143" s="166">
        <f>Q140+Q141+Q142+W143+AA143</f>
        <v>0</v>
      </c>
      <c r="AF143" s="167"/>
      <c r="AG143" s="164">
        <f>IF(S140&gt;Q140,2)+IF(S141&gt;Q141,2)+IF(S142&gt;Q142,2)+IF(U143&gt;W143,2)+IF(Y143&gt;AA143,2)</f>
        <v>0</v>
      </c>
      <c r="AH143" s="165"/>
      <c r="AI143" s="166">
        <f>IF(S140&lt;Q140,2)+IF(S141&lt;Q141,2)+IF(S142&lt;Q142,2)+IF(U143&lt;W143,2)+IF(Y143&lt;AA143,2)</f>
        <v>0</v>
      </c>
      <c r="AJ143" s="167"/>
      <c r="AK143" s="175"/>
      <c r="AL143" s="176"/>
      <c r="AY143" s="125"/>
      <c r="AZ143" s="125"/>
      <c r="BB143" s="123"/>
    </row>
    <row r="144" spans="1:54" x14ac:dyDescent="0.2">
      <c r="A144" s="14" t="s">
        <v>22</v>
      </c>
      <c r="B144" s="174" t="str">
        <f>IF(AH13="",AF13,AH13)</f>
        <v>B1</v>
      </c>
      <c r="C144" s="174"/>
      <c r="D144" s="174"/>
      <c r="E144" s="163" t="str">
        <f>CONCATENATE(I97,"-",L97)</f>
        <v>-</v>
      </c>
      <c r="F144" s="163"/>
      <c r="G144" s="163"/>
      <c r="H144" s="163"/>
      <c r="I144" s="163" t="str">
        <f>CONCATENATE(I96,"-",L96)</f>
        <v>-</v>
      </c>
      <c r="J144" s="163"/>
      <c r="K144" s="163"/>
      <c r="L144" s="163"/>
      <c r="M144" s="163" t="str">
        <f>CONCATENATE(I63,"-",L63)</f>
        <v>10:50-1</v>
      </c>
      <c r="N144" s="163"/>
      <c r="O144" s="163"/>
      <c r="P144" s="163"/>
      <c r="Q144" s="163" t="str">
        <f>CONCATENATE(I81,"-",L81)</f>
        <v>15:50-1</v>
      </c>
      <c r="R144" s="163"/>
      <c r="S144" s="163"/>
      <c r="T144" s="163"/>
      <c r="U144" s="171" t="s">
        <v>114</v>
      </c>
      <c r="V144" s="172"/>
      <c r="W144" s="173" t="s">
        <v>114</v>
      </c>
      <c r="X144" s="166"/>
      <c r="Y144" s="164">
        <f>IF(V73="",0,V73)</f>
        <v>0</v>
      </c>
      <c r="Z144" s="165"/>
      <c r="AA144" s="166">
        <f>IF(Y73="",0,Y73)</f>
        <v>0</v>
      </c>
      <c r="AB144" s="167"/>
      <c r="AC144" s="164">
        <f>W140+W141+W142+W143+Y144</f>
        <v>0</v>
      </c>
      <c r="AD144" s="165"/>
      <c r="AE144" s="166">
        <f>U140+U141+U142+U143+AA144</f>
        <v>0</v>
      </c>
      <c r="AF144" s="167"/>
      <c r="AG144" s="164">
        <f>IF(W140&gt;U140,2)+IF(W141&gt;U141,2)+IF(W142&gt;U142,2)+IF(W143&gt;U143,2)+IF(Y144&gt;AA144,2)</f>
        <v>0</v>
      </c>
      <c r="AH144" s="165"/>
      <c r="AI144" s="166">
        <f>IF(W140&lt;U140,2)+IF(W141&lt;U141,2)+IF(W142&lt;U142,2)+IF(W143&lt;U143,2)+IF(Y144&lt;AA144,2)</f>
        <v>0</v>
      </c>
      <c r="AJ144" s="167"/>
      <c r="AK144" s="175"/>
      <c r="AL144" s="176"/>
      <c r="AY144" s="125"/>
      <c r="AZ144" s="125"/>
      <c r="BB144" s="123"/>
    </row>
    <row r="145" spans="1:54" x14ac:dyDescent="0.2">
      <c r="A145" s="14" t="s">
        <v>24</v>
      </c>
      <c r="B145" s="174" t="str">
        <f>IF(AH14="",AF14,AH14)</f>
        <v>C1</v>
      </c>
      <c r="C145" s="174"/>
      <c r="D145" s="174"/>
      <c r="E145" s="163" t="str">
        <f>CONCATENATE(I64,"-",L64)</f>
        <v>10:50-2</v>
      </c>
      <c r="F145" s="163"/>
      <c r="G145" s="163"/>
      <c r="H145" s="163"/>
      <c r="I145" s="163" t="str">
        <f>CONCATENATE(I80,"-",L80)</f>
        <v>15.00-2</v>
      </c>
      <c r="J145" s="163"/>
      <c r="K145" s="163"/>
      <c r="L145" s="163"/>
      <c r="M145" s="163" t="str">
        <f>CONCATENATE(I98,"-",L98)</f>
        <v>-</v>
      </c>
      <c r="N145" s="163"/>
      <c r="O145" s="163"/>
      <c r="P145" s="163"/>
      <c r="Q145" s="163" t="str">
        <f>CONCATENATE(I99,"-",L99)</f>
        <v>-</v>
      </c>
      <c r="R145" s="163"/>
      <c r="S145" s="163"/>
      <c r="T145" s="163"/>
      <c r="U145" s="163" t="str">
        <f>CONCATENATE(I73,"-",L73)</f>
        <v>13:20-2</v>
      </c>
      <c r="V145" s="163"/>
      <c r="W145" s="163"/>
      <c r="X145" s="163"/>
      <c r="Y145" s="171" t="s">
        <v>114</v>
      </c>
      <c r="Z145" s="172"/>
      <c r="AA145" s="173" t="s">
        <v>114</v>
      </c>
      <c r="AB145" s="166"/>
      <c r="AC145" s="164">
        <f>AA140+AA141+AA142+AA143+AA144</f>
        <v>0</v>
      </c>
      <c r="AD145" s="165"/>
      <c r="AE145" s="166">
        <f>Y140+Y141+Y142+Y143+Y144</f>
        <v>0</v>
      </c>
      <c r="AF145" s="167"/>
      <c r="AG145" s="164">
        <f>IF(AA140&gt;Y140,2)+IF(AA141&gt;Y141,2)+IF(AA142&gt;Y142,2)+IF(AA143&gt;Y143,2)+IF(AA144&gt;Y144,2)</f>
        <v>0</v>
      </c>
      <c r="AH145" s="165"/>
      <c r="AI145" s="166">
        <f>IF(AA140&lt;Y140,2)+IF(AA141&lt;Y141,2)+IF(AA142&lt;Y142,2)+IF(AA143&lt;Y143,2)+IF(AA144&lt;Y144,2)</f>
        <v>0</v>
      </c>
      <c r="AJ145" s="167"/>
      <c r="AK145" s="175"/>
      <c r="AL145" s="176"/>
      <c r="AY145" s="125"/>
      <c r="AZ145" s="125"/>
      <c r="BB145" s="123"/>
    </row>
    <row r="146" spans="1:54" x14ac:dyDescent="0.2">
      <c r="AY146" s="125"/>
      <c r="AZ146" s="125"/>
    </row>
    <row r="147" spans="1:54" x14ac:dyDescent="0.2">
      <c r="A147" s="140" t="s">
        <v>36</v>
      </c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 t="s">
        <v>37</v>
      </c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</row>
    <row r="148" spans="1:54" x14ac:dyDescent="0.2">
      <c r="A148" s="140" t="s">
        <v>38</v>
      </c>
      <c r="B148" s="140"/>
      <c r="C148" s="140"/>
      <c r="D148" s="140"/>
      <c r="E148" s="140"/>
      <c r="F148" s="140" t="str">
        <f>IF(V89&gt;Y89,N89,IF(Y89&gt;V89,R89,CONCATENATE("Gew.",D89)))</f>
        <v>Gew.143</v>
      </c>
      <c r="G148" s="140"/>
      <c r="H148" s="140"/>
      <c r="I148" s="140"/>
      <c r="J148" s="140"/>
      <c r="K148" s="140"/>
      <c r="L148" s="140"/>
      <c r="M148" s="134" t="str">
        <f>IF(COUNTIF($AU$20:$AU$31,F148)=1,"Mannschaft spielt nicht am 6.6.","Mannschaft spielt am 6.6. als Platz "&amp;AQ158)</f>
        <v>Mannschaft spielt am 6.6. als Platz 1</v>
      </c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Q148" s="140">
        <f>IF(COUNTIF($AU$20:$AU$27,F148)=1,0,1)</f>
        <v>1</v>
      </c>
      <c r="AR148" s="140" t="s">
        <v>39</v>
      </c>
      <c r="AS148" s="140">
        <v>1</v>
      </c>
      <c r="AT148" s="140" t="str">
        <f>IF(F148="Gew."&amp;D86,AV148,_xlfn.XLOOKUP(AR148,$M$107:$M$133,$F$107:$F$133,"",0))</f>
        <v/>
      </c>
      <c r="AU148" s="140"/>
      <c r="AV148" s="140" t="s">
        <v>40</v>
      </c>
      <c r="AW148" s="140"/>
      <c r="AX148" s="140"/>
    </row>
    <row r="149" spans="1:54" x14ac:dyDescent="0.2">
      <c r="A149" s="140" t="s">
        <v>41</v>
      </c>
      <c r="B149" s="140"/>
      <c r="C149" s="140"/>
      <c r="D149" s="140"/>
      <c r="E149" s="140"/>
      <c r="F149" s="140" t="str">
        <f>IF(V89&lt;Y89,N89,IF(Y89&lt;V89,R89,CONCATENATE("Verl.",D89)))</f>
        <v>Verl.143</v>
      </c>
      <c r="G149" s="140"/>
      <c r="H149" s="140"/>
      <c r="I149" s="140"/>
      <c r="J149" s="140"/>
      <c r="K149" s="140"/>
      <c r="L149" s="134"/>
      <c r="M149" s="134" t="str">
        <f>IF(COUNTIF($AU$20:$AU$31,F149)=1,"Mannschaft spielt nicht am 6.6.","Mannschaft spielt am 6.6. als Platz "&amp;AQ159)</f>
        <v>Mannschaft spielt am 6.6. als Platz 2</v>
      </c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Q149" s="140">
        <f>IF(COUNTIF($AU$20:$AU$27,F149)=1,0+AQ148,1+AQ148)</f>
        <v>2</v>
      </c>
      <c r="AR149" s="140" t="s">
        <v>42</v>
      </c>
      <c r="AS149" s="140">
        <v>2</v>
      </c>
      <c r="AT149" s="140" t="str">
        <f>IF(F149="Verl."&amp;D86,AV149,_xlfn.XLOOKUP(AR149,$M$107:$M$133,$F$107:$F$133,"",0))</f>
        <v/>
      </c>
      <c r="AU149" s="140"/>
      <c r="AV149" s="140" t="s">
        <v>43</v>
      </c>
      <c r="AW149" s="140"/>
      <c r="AX149" s="140"/>
    </row>
    <row r="150" spans="1:54" x14ac:dyDescent="0.2">
      <c r="A150" s="140" t="s">
        <v>44</v>
      </c>
      <c r="B150" s="140"/>
      <c r="C150" s="140"/>
      <c r="D150" s="140"/>
      <c r="E150" s="140"/>
      <c r="F150" s="140" t="str">
        <f>IF(V88&gt;Y88,N88,IF(Y88&gt;V88,R88,CONCATENATE("Gew.",D88)))</f>
        <v>Gew.142</v>
      </c>
      <c r="G150" s="140"/>
      <c r="H150" s="140"/>
      <c r="I150" s="140"/>
      <c r="J150" s="140"/>
      <c r="K150" s="140"/>
      <c r="L150" s="134"/>
      <c r="M150" s="134" t="str">
        <f>IF(COUNTIF($AU$20:$AU$31,F150)=1,"Mannschaft spielt nicht am 6.6.","Mannschaft spielt am 6.6. als Platz "&amp;AQ160)</f>
        <v>Mannschaft spielt am 6.6. als Platz 3</v>
      </c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Q150" s="140">
        <f t="shared" ref="AQ150:AQ151" si="34">IF(COUNTIF($AU$20:$AU$27,F150)=1,0+AQ149,1+AQ149)</f>
        <v>3</v>
      </c>
      <c r="AR150" s="140" t="s">
        <v>45</v>
      </c>
      <c r="AS150" s="140">
        <v>3</v>
      </c>
      <c r="AT150" s="140" t="str">
        <f>IF(F150="Gew."&amp;D90,AV150,_xlfn.XLOOKUP(AR150,$M$107:$M$133,$F$107:$F$133,"",0))</f>
        <v/>
      </c>
      <c r="AU150" s="140"/>
      <c r="AV150" s="140" t="s">
        <v>46</v>
      </c>
      <c r="AW150" s="140"/>
      <c r="AX150" s="140"/>
    </row>
    <row r="151" spans="1:54" x14ac:dyDescent="0.2">
      <c r="A151" s="140" t="s">
        <v>47</v>
      </c>
      <c r="B151" s="140"/>
      <c r="C151" s="140"/>
      <c r="D151" s="140"/>
      <c r="E151" s="140"/>
      <c r="F151" s="140" t="str">
        <f>IF(V88&lt;Y88,N88,IF(Y88&lt;V88,R88,CONCATENATE("Verl.",D88)))</f>
        <v>Verl.142</v>
      </c>
      <c r="G151" s="140"/>
      <c r="H151" s="140"/>
      <c r="I151" s="140"/>
      <c r="J151" s="140"/>
      <c r="K151" s="140"/>
      <c r="L151" s="134"/>
      <c r="M151" s="134" t="str">
        <f>IF(COUNTIF($AU$20:$AU$31,F151)=1,"Mannschaft spielt nicht am 6.6.","Mannschaft spielt am 6.6. als Platz "&amp;AQ161)</f>
        <v>Mannschaft spielt am 6.6. als Platz 4</v>
      </c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Q151" s="140">
        <f t="shared" si="34"/>
        <v>4</v>
      </c>
      <c r="AR151" s="140" t="s">
        <v>48</v>
      </c>
      <c r="AS151" s="140">
        <v>4</v>
      </c>
      <c r="AT151" s="140" t="str">
        <f>IF(F151="Verl."&amp;D90,AV151,_xlfn.XLOOKUP(AR151,$M$107:$M$133,$F$107:$F$133,"",0))</f>
        <v/>
      </c>
      <c r="AU151" s="140"/>
      <c r="AV151" s="140" t="s">
        <v>49</v>
      </c>
      <c r="AW151" s="140"/>
      <c r="AX151" s="140"/>
    </row>
    <row r="152" spans="1:54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Q152" s="140"/>
      <c r="AR152" s="140"/>
      <c r="AS152" s="140"/>
      <c r="AT152" s="140"/>
      <c r="AU152" s="140"/>
      <c r="AV152" s="140"/>
      <c r="AW152" s="140"/>
      <c r="AX152" s="140"/>
    </row>
    <row r="153" spans="1:54" x14ac:dyDescent="0.2">
      <c r="A153" s="140"/>
      <c r="B153" s="140"/>
      <c r="C153" s="140"/>
      <c r="D153" s="140"/>
      <c r="E153" s="140"/>
      <c r="F153" s="140" t="s">
        <v>50</v>
      </c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Q153" s="140"/>
      <c r="AR153" s="140"/>
      <c r="AS153" s="140"/>
      <c r="AT153" s="140"/>
      <c r="AU153" s="140"/>
      <c r="AV153" s="140"/>
      <c r="AW153" s="140"/>
      <c r="AX153" s="140"/>
    </row>
    <row r="154" spans="1:54" x14ac:dyDescent="0.2">
      <c r="A154" s="140" t="s">
        <v>215</v>
      </c>
      <c r="B154" s="140"/>
      <c r="C154" s="140"/>
      <c r="D154" s="140"/>
      <c r="E154" s="140"/>
      <c r="F154" s="140" t="str">
        <f>IF(V87&gt;Y87,N87,IF(Y87&gt;V87,R87,CONCATENATE("Gew.",D87)))</f>
        <v>Gew.141</v>
      </c>
      <c r="G154" s="140"/>
      <c r="H154" s="140"/>
      <c r="I154" s="140"/>
      <c r="J154" s="140"/>
      <c r="K154" s="140"/>
      <c r="L154" s="140"/>
      <c r="M154" s="140" t="str">
        <f>IF(AT154&lt;5,"Mannschaft spielt am 6.6. als Platz "&amp;AT154,"")</f>
        <v/>
      </c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Q154" s="140"/>
      <c r="AR154" s="162"/>
      <c r="AS154" s="162"/>
      <c r="AT154" s="140">
        <f>IF(AQ151&lt;5,AQ151+1,"")</f>
        <v>5</v>
      </c>
      <c r="AU154" s="140"/>
      <c r="AV154" s="140"/>
      <c r="AW154" s="140"/>
      <c r="AX154" s="140"/>
    </row>
    <row r="155" spans="1:54" x14ac:dyDescent="0.2">
      <c r="A155" s="140" t="s">
        <v>216</v>
      </c>
      <c r="B155" s="140"/>
      <c r="C155" s="140"/>
      <c r="D155" s="140"/>
      <c r="E155" s="140"/>
      <c r="F155" s="140" t="str">
        <f>IF(V87&lt;Y87,N87,IF(Y87&lt;V87,R87,CONCATENATE("Verl.",D87)))</f>
        <v>Verl.141</v>
      </c>
      <c r="G155" s="140"/>
      <c r="H155" s="140"/>
      <c r="I155" s="140"/>
      <c r="J155" s="140"/>
      <c r="K155" s="140"/>
      <c r="L155" s="140"/>
      <c r="M155" s="140" t="str">
        <f>IF(AT155&lt;5,"Mannschaft spielt am 6.6. als Platz "&amp;AT155,"")</f>
        <v/>
      </c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Q155" s="140"/>
      <c r="AR155" s="162"/>
      <c r="AS155" s="162"/>
      <c r="AT155" s="140" t="str">
        <f>IF(AT154&lt;5,AT154+1,"")</f>
        <v/>
      </c>
      <c r="AU155" s="140"/>
      <c r="AV155" s="140"/>
      <c r="AW155" s="140"/>
      <c r="AX155" s="140"/>
    </row>
    <row r="156" spans="1:54" x14ac:dyDescent="0.2">
      <c r="A156" s="140" t="s">
        <v>217</v>
      </c>
      <c r="B156" s="140"/>
      <c r="C156" s="140"/>
      <c r="D156" s="140"/>
      <c r="E156" s="140"/>
      <c r="F156" s="140" t="str">
        <f>IF(V86&gt;Y86,N86,IF(Y86&gt;V86,R86,CONCATENATE("Gew.",D86)))</f>
        <v>Gew.140</v>
      </c>
      <c r="G156" s="140"/>
      <c r="H156" s="140"/>
      <c r="I156" s="140"/>
      <c r="J156" s="140"/>
      <c r="K156" s="140"/>
      <c r="L156" s="140"/>
      <c r="M156" s="140" t="str">
        <f t="shared" ref="M156:M157" si="35">IF(AT156&lt;5,"Mannschaft spielt am Sonntag als Platz "&amp;AT156,"")</f>
        <v/>
      </c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Q156" s="140"/>
      <c r="AR156" s="162"/>
      <c r="AS156" s="162"/>
      <c r="AT156" s="140" t="str">
        <f>IF(AT155&lt;5,AT155+1,"")</f>
        <v/>
      </c>
      <c r="AU156" s="140"/>
      <c r="AV156" s="140"/>
      <c r="AW156" s="140"/>
      <c r="AX156" s="140"/>
    </row>
    <row r="157" spans="1:54" x14ac:dyDescent="0.2">
      <c r="A157" s="140" t="s">
        <v>218</v>
      </c>
      <c r="B157" s="140"/>
      <c r="C157" s="140"/>
      <c r="D157" s="140"/>
      <c r="E157" s="140"/>
      <c r="F157" s="140" t="str">
        <f>IF(V86&lt;Y86,N86,IF(Y86&lt;V86,R86,CONCATENATE("Verl.",D86)))</f>
        <v>Verl.140</v>
      </c>
      <c r="G157" s="140"/>
      <c r="H157" s="140"/>
      <c r="I157" s="140"/>
      <c r="J157" s="140"/>
      <c r="K157" s="140"/>
      <c r="L157" s="140"/>
      <c r="M157" s="140" t="str">
        <f t="shared" si="35"/>
        <v/>
      </c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Q157" s="140"/>
      <c r="AR157" s="162"/>
      <c r="AS157" s="162"/>
      <c r="AT157" s="140" t="str">
        <f>IF(AT156&lt;5,AT156+1,"")</f>
        <v/>
      </c>
      <c r="AU157" s="140"/>
      <c r="AV157" s="140"/>
      <c r="AW157" s="140"/>
      <c r="AX157" s="140"/>
    </row>
    <row r="158" spans="1:54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Q158" s="140">
        <f>IF(COUNTIF($AU$20:$AU$31,F148)=1,0,1)</f>
        <v>1</v>
      </c>
      <c r="AR158" s="140" t="s">
        <v>221</v>
      </c>
      <c r="AS158" s="140"/>
      <c r="AT158" s="140"/>
      <c r="AU158" s="140"/>
      <c r="AV158" s="140"/>
      <c r="AW158" s="140"/>
      <c r="AX158" s="140"/>
    </row>
    <row r="159" spans="1:54" x14ac:dyDescent="0.2">
      <c r="A159" s="140" t="s">
        <v>51</v>
      </c>
      <c r="B159" s="140"/>
      <c r="C159" s="140"/>
      <c r="D159" s="140"/>
      <c r="E159" s="140"/>
      <c r="F159" s="140" t="str">
        <f>IF(AK132=5,B132,IF(AK133=5,B133,IF(AK134=5,B134,IF(AK135=5,B135,IF(AK136=5,B136,IF(AK137=5,B137,"E5"))))))</f>
        <v>E5</v>
      </c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Q159" s="140">
        <f>IF(COUNTIF($AU$20:$AU$31,F149)=1,0+AQ158,1+AQ158)</f>
        <v>2</v>
      </c>
      <c r="AR159" s="140" t="s">
        <v>222</v>
      </c>
      <c r="AS159" s="140"/>
      <c r="AT159" s="140"/>
      <c r="AU159" s="140"/>
      <c r="AV159" s="140"/>
      <c r="AW159" s="140"/>
      <c r="AX159" s="140"/>
    </row>
    <row r="160" spans="1:54" x14ac:dyDescent="0.2">
      <c r="A160" s="140"/>
      <c r="B160" s="140"/>
      <c r="C160" s="140"/>
      <c r="D160" s="140"/>
      <c r="E160" s="140"/>
      <c r="F160" s="140" t="str">
        <f>IF(AK140=5,B140,IF(AK141=5,B141,IF(AK142=5,B142,IF(AK143=5,B143,IF(AK144=5,B144,IF(AK145=5,B145,"F5"))))))</f>
        <v>F5</v>
      </c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0"/>
      <c r="AQ160" s="140">
        <f>IF(COUNTIF($AU$20:$AU$31,F150)=1,0+AQ159,1+AQ159)</f>
        <v>3</v>
      </c>
      <c r="AR160" s="140" t="s">
        <v>223</v>
      </c>
      <c r="AS160" s="140"/>
      <c r="AT160" s="140"/>
      <c r="AU160" s="140"/>
      <c r="AV160" s="140"/>
      <c r="AW160" s="140"/>
      <c r="AX160" s="140"/>
    </row>
    <row r="161" spans="1:50" x14ac:dyDescent="0.2">
      <c r="A161" s="140" t="s">
        <v>219</v>
      </c>
      <c r="B161" s="140"/>
      <c r="C161" s="140"/>
      <c r="D161" s="140"/>
      <c r="E161" s="140"/>
      <c r="F161" s="140" t="str">
        <f>IF(AK132=6,B132,IF(AK133=6,B133,IF(AK134=6,B134,IF(AK135=6,B135,IF(AK136=6,B136,IF(AK137=6,B137,"E6"))))))</f>
        <v>E6</v>
      </c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Q161" s="140">
        <f>IF(COUNTIF($AU$20:$AU$31,F151)=1,0+AQ160,1+AQ160)</f>
        <v>4</v>
      </c>
      <c r="AR161" s="140" t="s">
        <v>224</v>
      </c>
      <c r="AS161" s="140"/>
      <c r="AT161" s="140"/>
      <c r="AU161" s="140"/>
      <c r="AV161" s="140"/>
      <c r="AW161" s="140"/>
      <c r="AX161" s="140"/>
    </row>
    <row r="162" spans="1:50" x14ac:dyDescent="0.2">
      <c r="A162" s="140"/>
      <c r="B162" s="140"/>
      <c r="C162" s="140"/>
      <c r="D162" s="140"/>
      <c r="E162" s="140"/>
      <c r="F162" s="140" t="str">
        <f>IF(AK140=6,B140,IF(AK141=6,B141,IF(AK142=6,B142,IF(AK143=6,B143,IF(AK144=6,B144,IF(AK145=6,B145,"F6"))))))</f>
        <v>F6</v>
      </c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Q162" s="140"/>
      <c r="AR162" s="136"/>
      <c r="AS162" s="140">
        <v>1</v>
      </c>
      <c r="AT162" s="140" t="str">
        <f>IF(F148="Gew."&amp;D89,AV162,_xlfn.XLOOKUP(AR158,$M$148:$M$157,$F$148:$F$157,"",0))</f>
        <v>R2-1</v>
      </c>
      <c r="AU162" s="140"/>
      <c r="AV162" s="140" t="s">
        <v>40</v>
      </c>
      <c r="AW162" s="140"/>
      <c r="AX162" s="140"/>
    </row>
    <row r="163" spans="1:50" x14ac:dyDescent="0.2">
      <c r="A163" s="140" t="s">
        <v>220</v>
      </c>
      <c r="B163" s="140"/>
      <c r="C163" s="140"/>
      <c r="D163" s="140"/>
      <c r="E163" s="140"/>
      <c r="F163" s="140" t="str">
        <f xml:space="preserve">
IF(AC114=4,B114,IF(AC115=4,B115,IF(AC116=4,B116,IF(AC117=4,B117,"B4"))))&amp;", "&amp;
IF(AC120=4,B120,IF(AC121=4,B121,IF(AC122=4,B122,IF(AC123=4,B123,"C4"))))&amp;", "&amp;
IF(AC126=4,B126,IF(AC127=4,B127,IF(AC128=4,B128,IF(AC129=4,B129,"D4"))))</f>
        <v>B4, C4, D4</v>
      </c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Q163" s="140"/>
      <c r="AR163" s="136"/>
      <c r="AS163" s="140">
        <v>2</v>
      </c>
      <c r="AT163" s="140" t="str">
        <f>IF(F149="Verl."&amp;D89,AV163,_xlfn.XLOOKUP(AR159,$M$148:$M$157,$F$148:$F$157,"",0))</f>
        <v>R2-2</v>
      </c>
      <c r="AU163" s="140"/>
      <c r="AV163" s="140" t="s">
        <v>43</v>
      </c>
      <c r="AW163" s="140"/>
      <c r="AX163" s="140"/>
    </row>
    <row r="164" spans="1:50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Q164" s="140"/>
      <c r="AR164" s="136"/>
      <c r="AS164" s="140">
        <v>3</v>
      </c>
      <c r="AT164" s="140" t="str">
        <f>IF(F150="Gew."&amp;D88,AV164,_xlfn.XLOOKUP(AR160,$M$148:$M$157,$F$148:$F$157,"",0))</f>
        <v>R2-3</v>
      </c>
      <c r="AU164" s="140"/>
      <c r="AV164" s="140" t="s">
        <v>46</v>
      </c>
      <c r="AW164" s="140"/>
      <c r="AX164" s="140"/>
    </row>
    <row r="165" spans="1:50" x14ac:dyDescent="0.2">
      <c r="A165" s="170" t="s">
        <v>52</v>
      </c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0"/>
      <c r="AN165" s="170"/>
      <c r="AQ165" s="140"/>
      <c r="AR165" s="136"/>
      <c r="AS165" s="140">
        <v>4</v>
      </c>
      <c r="AT165" s="140" t="str">
        <f>IF(F151="Verl."&amp;D88,AV165,_xlfn.XLOOKUP(AR161,$M$148:$M$157,$F$148:$F$157,"",0))</f>
        <v>R2-4</v>
      </c>
      <c r="AU165" s="140"/>
      <c r="AV165" s="140" t="s">
        <v>49</v>
      </c>
      <c r="AW165" s="140"/>
      <c r="AX165" s="140"/>
    </row>
    <row r="166" spans="1:50" x14ac:dyDescent="0.2">
      <c r="A166" s="170"/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170"/>
    </row>
    <row r="167" spans="1:50" ht="12.75" customHeight="1" x14ac:dyDescent="0.2"/>
  </sheetData>
  <sheetProtection sheet="1" selectLockedCells="1"/>
  <sortState ref="BF27:BF49">
    <sortCondition ref="BF27:BF49"/>
  </sortState>
  <mergeCells count="1166">
    <mergeCell ref="B9:E9"/>
    <mergeCell ref="H9:K9"/>
    <mergeCell ref="N9:Q9"/>
    <mergeCell ref="T9:W9"/>
    <mergeCell ref="AB9:AD9"/>
    <mergeCell ref="AH9:AJ9"/>
    <mergeCell ref="B10:E10"/>
    <mergeCell ref="H10:K10"/>
    <mergeCell ref="N10:Q10"/>
    <mergeCell ref="T10:W10"/>
    <mergeCell ref="AB10:AD10"/>
    <mergeCell ref="AH10:AJ10"/>
    <mergeCell ref="A1:G1"/>
    <mergeCell ref="H1:J1"/>
    <mergeCell ref="A2:AN2"/>
    <mergeCell ref="A3:AN3"/>
    <mergeCell ref="A4:AN4"/>
    <mergeCell ref="A5:AN5"/>
    <mergeCell ref="A6:E6"/>
    <mergeCell ref="F6:AN6"/>
    <mergeCell ref="B8:E8"/>
    <mergeCell ref="H8:K8"/>
    <mergeCell ref="N8:Q8"/>
    <mergeCell ref="T8:W8"/>
    <mergeCell ref="Z8:AD8"/>
    <mergeCell ref="AF8:AJ8"/>
    <mergeCell ref="B11:E11"/>
    <mergeCell ref="H11:K11"/>
    <mergeCell ref="N11:Q11"/>
    <mergeCell ref="T11:W11"/>
    <mergeCell ref="AB11:AD11"/>
    <mergeCell ref="AH11:AJ11"/>
    <mergeCell ref="B12:E12"/>
    <mergeCell ref="H12:K12"/>
    <mergeCell ref="N12:Q12"/>
    <mergeCell ref="T12:W12"/>
    <mergeCell ref="AB12:AD12"/>
    <mergeCell ref="AH12:AJ12"/>
    <mergeCell ref="AB13:AD13"/>
    <mergeCell ref="AB14:AD14"/>
    <mergeCell ref="AH13:AJ13"/>
    <mergeCell ref="AH14:AJ14"/>
    <mergeCell ref="A16:AN17"/>
    <mergeCell ref="AK11:AN12"/>
    <mergeCell ref="A24:C24"/>
    <mergeCell ref="D24:E24"/>
    <mergeCell ref="F24:H24"/>
    <mergeCell ref="I24:K24"/>
    <mergeCell ref="L24:M24"/>
    <mergeCell ref="N24:P24"/>
    <mergeCell ref="R24:T24"/>
    <mergeCell ref="V24:W24"/>
    <mergeCell ref="A21:AH21"/>
    <mergeCell ref="A22:C22"/>
    <mergeCell ref="D22:E22"/>
    <mergeCell ref="F22:H22"/>
    <mergeCell ref="I22:K22"/>
    <mergeCell ref="L22:M22"/>
    <mergeCell ref="N22:T22"/>
    <mergeCell ref="V22:Z22"/>
    <mergeCell ref="AB22:AH22"/>
    <mergeCell ref="Y25:Z25"/>
    <mergeCell ref="AB25:AD25"/>
    <mergeCell ref="AF25:AH25"/>
    <mergeCell ref="AK25:AM25"/>
    <mergeCell ref="Y27:Z27"/>
    <mergeCell ref="AB27:AD27"/>
    <mergeCell ref="AF27:AH27"/>
    <mergeCell ref="AK27:AM27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A26:C26"/>
    <mergeCell ref="D26:E26"/>
    <mergeCell ref="F26:H26"/>
    <mergeCell ref="I26:K26"/>
    <mergeCell ref="L26:M26"/>
    <mergeCell ref="N26:P26"/>
    <mergeCell ref="R26:T26"/>
    <mergeCell ref="V26:W26"/>
    <mergeCell ref="Y26:Z26"/>
    <mergeCell ref="AB26:AD26"/>
    <mergeCell ref="AF26:AH26"/>
    <mergeCell ref="AK26:AM26"/>
    <mergeCell ref="A27:C27"/>
    <mergeCell ref="D27:E27"/>
    <mergeCell ref="F27:H27"/>
    <mergeCell ref="I27:K27"/>
    <mergeCell ref="L27:M27"/>
    <mergeCell ref="N27:P27"/>
    <mergeCell ref="R27:T27"/>
    <mergeCell ref="V27:W27"/>
    <mergeCell ref="Y24:Z24"/>
    <mergeCell ref="AB24:AD24"/>
    <mergeCell ref="AF24:AH24"/>
    <mergeCell ref="AK24:AM24"/>
    <mergeCell ref="A35:C35"/>
    <mergeCell ref="D35:E35"/>
    <mergeCell ref="F35:H35"/>
    <mergeCell ref="I35:K35"/>
    <mergeCell ref="L35:M35"/>
    <mergeCell ref="N35:P35"/>
    <mergeCell ref="R35:T35"/>
    <mergeCell ref="V35:W35"/>
    <mergeCell ref="Y35:Z35"/>
    <mergeCell ref="AB35:AD35"/>
    <mergeCell ref="AF35:AH35"/>
    <mergeCell ref="AK35:AM35"/>
    <mergeCell ref="A25:C25"/>
    <mergeCell ref="D25:E25"/>
    <mergeCell ref="F25:H25"/>
    <mergeCell ref="I25:K25"/>
    <mergeCell ref="L25:M25"/>
    <mergeCell ref="N25:P25"/>
    <mergeCell ref="R25:T25"/>
    <mergeCell ref="V25:W25"/>
    <mergeCell ref="A44:C44"/>
    <mergeCell ref="D44:E44"/>
    <mergeCell ref="F44:H44"/>
    <mergeCell ref="I44:K44"/>
    <mergeCell ref="L44:M44"/>
    <mergeCell ref="N44:P44"/>
    <mergeCell ref="R44:T44"/>
    <mergeCell ref="V44:W44"/>
    <mergeCell ref="Y44:Z44"/>
    <mergeCell ref="AB44:AD44"/>
    <mergeCell ref="AF44:AH44"/>
    <mergeCell ref="AK44:AM44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8:AD28"/>
    <mergeCell ref="AF28:AH28"/>
    <mergeCell ref="AK28:AM28"/>
    <mergeCell ref="AB36:AD36"/>
    <mergeCell ref="AF36:AH36"/>
    <mergeCell ref="AK36:AM36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B37:AD37"/>
    <mergeCell ref="AF37:AH37"/>
    <mergeCell ref="AK37:AM37"/>
    <mergeCell ref="A33:C33"/>
    <mergeCell ref="D33:E33"/>
    <mergeCell ref="F33:H33"/>
    <mergeCell ref="I33:K33"/>
    <mergeCell ref="L33:M33"/>
    <mergeCell ref="N33:T33"/>
    <mergeCell ref="V33:Z33"/>
    <mergeCell ref="AB33:AH33"/>
    <mergeCell ref="A29:C29"/>
    <mergeCell ref="D29:E29"/>
    <mergeCell ref="F29:H29"/>
    <mergeCell ref="I29:K29"/>
    <mergeCell ref="L29:M29"/>
    <mergeCell ref="N29:P29"/>
    <mergeCell ref="R29:T29"/>
    <mergeCell ref="V29:W29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L45:M45"/>
    <mergeCell ref="N45:P45"/>
    <mergeCell ref="R45:T45"/>
    <mergeCell ref="V45:W45"/>
    <mergeCell ref="Y45:Z45"/>
    <mergeCell ref="AB45:AD45"/>
    <mergeCell ref="AF45:AH45"/>
    <mergeCell ref="AK45:AM45"/>
    <mergeCell ref="Y29:Z29"/>
    <mergeCell ref="AB29:AD29"/>
    <mergeCell ref="AF29:AH29"/>
    <mergeCell ref="AK29:AM29"/>
    <mergeCell ref="AI41:AO41"/>
    <mergeCell ref="A41:C41"/>
    <mergeCell ref="D41:E41"/>
    <mergeCell ref="F41:H41"/>
    <mergeCell ref="I41:K41"/>
    <mergeCell ref="L41:M41"/>
    <mergeCell ref="N41:T41"/>
    <mergeCell ref="V41:Z41"/>
    <mergeCell ref="AB41:AH41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30:C30"/>
    <mergeCell ref="D30:E30"/>
    <mergeCell ref="F30:H30"/>
    <mergeCell ref="I30:K30"/>
    <mergeCell ref="L30:M30"/>
    <mergeCell ref="N30:P30"/>
    <mergeCell ref="R30:T30"/>
    <mergeCell ref="Y30:Z30"/>
    <mergeCell ref="AB30:AD30"/>
    <mergeCell ref="AF30:AH30"/>
    <mergeCell ref="AK30:AM30"/>
    <mergeCell ref="AK50:AM50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B47:AD47"/>
    <mergeCell ref="AF47:AH47"/>
    <mergeCell ref="AK47:AM47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AB39:AD39"/>
    <mergeCell ref="AF39:AH39"/>
    <mergeCell ref="AK39:AM39"/>
    <mergeCell ref="A34:C34"/>
    <mergeCell ref="D34:E34"/>
    <mergeCell ref="A46:C46"/>
    <mergeCell ref="A49:C49"/>
    <mergeCell ref="D49:E49"/>
    <mergeCell ref="F49:H49"/>
    <mergeCell ref="I49:K49"/>
    <mergeCell ref="L49:M49"/>
    <mergeCell ref="N49:T49"/>
    <mergeCell ref="V49:Z49"/>
    <mergeCell ref="AB49:AH49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B50:AD50"/>
    <mergeCell ref="AF50:AH50"/>
    <mergeCell ref="F34:H34"/>
    <mergeCell ref="I34:K34"/>
    <mergeCell ref="L34:M34"/>
    <mergeCell ref="N34:P34"/>
    <mergeCell ref="R34:T34"/>
    <mergeCell ref="V34:W34"/>
    <mergeCell ref="Y34:Z34"/>
    <mergeCell ref="AB34:AD34"/>
    <mergeCell ref="AF34:AH34"/>
    <mergeCell ref="AK34:AM34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31:AD31"/>
    <mergeCell ref="AF31:AH31"/>
    <mergeCell ref="AK31:AM31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AK43:AM43"/>
    <mergeCell ref="A42:C4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B42:AD42"/>
    <mergeCell ref="AF42:AH42"/>
    <mergeCell ref="AB43:AD43"/>
    <mergeCell ref="AF43:AH43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AK51:AM51"/>
    <mergeCell ref="A107:D107"/>
    <mergeCell ref="E107:H107"/>
    <mergeCell ref="I107:L107"/>
    <mergeCell ref="M107:P107"/>
    <mergeCell ref="Q107:T107"/>
    <mergeCell ref="U107:X107"/>
    <mergeCell ref="Y107:AB107"/>
    <mergeCell ref="AC107:AD107"/>
    <mergeCell ref="A56:AN56"/>
    <mergeCell ref="AB51:AD51"/>
    <mergeCell ref="AF51:AH51"/>
    <mergeCell ref="A52:C52"/>
    <mergeCell ref="D52:E52"/>
    <mergeCell ref="F52:H52"/>
    <mergeCell ref="I52:K52"/>
    <mergeCell ref="L52:M52"/>
    <mergeCell ref="N52:P52"/>
    <mergeCell ref="R52:T52"/>
    <mergeCell ref="V52:W52"/>
    <mergeCell ref="Y52:Z52"/>
    <mergeCell ref="AB52:AD52"/>
    <mergeCell ref="AF52:AH52"/>
    <mergeCell ref="B108:D108"/>
    <mergeCell ref="E108:F108"/>
    <mergeCell ref="G108:H108"/>
    <mergeCell ref="I108:J108"/>
    <mergeCell ref="K108:L108"/>
    <mergeCell ref="M108:N108"/>
    <mergeCell ref="O108:P108"/>
    <mergeCell ref="Q108:R108"/>
    <mergeCell ref="S108:T108"/>
    <mergeCell ref="U108:V108"/>
    <mergeCell ref="W108:X108"/>
    <mergeCell ref="Y108:Z108"/>
    <mergeCell ref="AA108:AB108"/>
    <mergeCell ref="AC108:AD108"/>
    <mergeCell ref="B109:D109"/>
    <mergeCell ref="E109:H109"/>
    <mergeCell ref="I109:J109"/>
    <mergeCell ref="K109:L109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B110:D110"/>
    <mergeCell ref="E110:H110"/>
    <mergeCell ref="I110:L110"/>
    <mergeCell ref="M110:N110"/>
    <mergeCell ref="O110:P110"/>
    <mergeCell ref="Q110:R110"/>
    <mergeCell ref="S110:T110"/>
    <mergeCell ref="U110:V110"/>
    <mergeCell ref="W110:X110"/>
    <mergeCell ref="W111:X111"/>
    <mergeCell ref="Y111:Z111"/>
    <mergeCell ref="AA111:AB111"/>
    <mergeCell ref="AC111:AD111"/>
    <mergeCell ref="Y114:Z114"/>
    <mergeCell ref="AA114:AB114"/>
    <mergeCell ref="AC114:AD114"/>
    <mergeCell ref="Y113:AB113"/>
    <mergeCell ref="AC113:AD113"/>
    <mergeCell ref="U113:X113"/>
    <mergeCell ref="Y110:Z110"/>
    <mergeCell ref="AA110:AB110"/>
    <mergeCell ref="AC110:AD110"/>
    <mergeCell ref="B111:D111"/>
    <mergeCell ref="E111:H111"/>
    <mergeCell ref="I111:L111"/>
    <mergeCell ref="M111:P111"/>
    <mergeCell ref="Q111:R111"/>
    <mergeCell ref="S111:T111"/>
    <mergeCell ref="U111:V111"/>
    <mergeCell ref="U114:V114"/>
    <mergeCell ref="W114:X114"/>
    <mergeCell ref="O114:P114"/>
    <mergeCell ref="K120:L120"/>
    <mergeCell ref="M120:N120"/>
    <mergeCell ref="A113:D113"/>
    <mergeCell ref="E113:H113"/>
    <mergeCell ref="I113:L113"/>
    <mergeCell ref="M113:P113"/>
    <mergeCell ref="Q113:T113"/>
    <mergeCell ref="S114:T114"/>
    <mergeCell ref="B114:D114"/>
    <mergeCell ref="E114:F114"/>
    <mergeCell ref="G114:H114"/>
    <mergeCell ref="I114:J114"/>
    <mergeCell ref="K114:L114"/>
    <mergeCell ref="M114:N114"/>
    <mergeCell ref="Y116:Z116"/>
    <mergeCell ref="AA116:AB116"/>
    <mergeCell ref="AC116:AD116"/>
    <mergeCell ref="Y115:Z115"/>
    <mergeCell ref="AA115:AB115"/>
    <mergeCell ref="B115:D115"/>
    <mergeCell ref="E115:H115"/>
    <mergeCell ref="I115:J115"/>
    <mergeCell ref="K115:L115"/>
    <mergeCell ref="M115:N115"/>
    <mergeCell ref="O115:P115"/>
    <mergeCell ref="U116:V116"/>
    <mergeCell ref="W116:X116"/>
    <mergeCell ref="Q115:R115"/>
    <mergeCell ref="S115:T115"/>
    <mergeCell ref="U115:V115"/>
    <mergeCell ref="W115:X115"/>
    <mergeCell ref="AC115:AD115"/>
    <mergeCell ref="B117:D117"/>
    <mergeCell ref="E117:H117"/>
    <mergeCell ref="I117:L117"/>
    <mergeCell ref="M117:P117"/>
    <mergeCell ref="Q117:R117"/>
    <mergeCell ref="S117:T117"/>
    <mergeCell ref="U117:V117"/>
    <mergeCell ref="E116:H116"/>
    <mergeCell ref="I116:L116"/>
    <mergeCell ref="M116:N116"/>
    <mergeCell ref="O116:P116"/>
    <mergeCell ref="Q116:R116"/>
    <mergeCell ref="S116:T116"/>
    <mergeCell ref="A119:D119"/>
    <mergeCell ref="E119:H119"/>
    <mergeCell ref="I119:L119"/>
    <mergeCell ref="M119:P119"/>
    <mergeCell ref="Q119:T119"/>
    <mergeCell ref="B116:D116"/>
    <mergeCell ref="B121:D121"/>
    <mergeCell ref="E121:H121"/>
    <mergeCell ref="I121:J121"/>
    <mergeCell ref="K121:L121"/>
    <mergeCell ref="M121:N121"/>
    <mergeCell ref="O121:P121"/>
    <mergeCell ref="U122:V122"/>
    <mergeCell ref="W122:X122"/>
    <mergeCell ref="Q121:R121"/>
    <mergeCell ref="S121:T121"/>
    <mergeCell ref="U121:V121"/>
    <mergeCell ref="W121:X121"/>
    <mergeCell ref="U120:V120"/>
    <mergeCell ref="W120:X120"/>
    <mergeCell ref="AC121:AD121"/>
    <mergeCell ref="B122:D122"/>
    <mergeCell ref="E122:H122"/>
    <mergeCell ref="I122:L122"/>
    <mergeCell ref="M122:N122"/>
    <mergeCell ref="O122:P122"/>
    <mergeCell ref="Q122:R122"/>
    <mergeCell ref="S122:T122"/>
    <mergeCell ref="O120:P120"/>
    <mergeCell ref="Q120:R120"/>
    <mergeCell ref="Y120:Z120"/>
    <mergeCell ref="AA120:AB120"/>
    <mergeCell ref="AC120:AD120"/>
    <mergeCell ref="S120:T120"/>
    <mergeCell ref="B120:D120"/>
    <mergeCell ref="E120:F120"/>
    <mergeCell ref="G120:H120"/>
    <mergeCell ref="I120:J120"/>
    <mergeCell ref="B123:D123"/>
    <mergeCell ref="E123:H123"/>
    <mergeCell ref="I123:L123"/>
    <mergeCell ref="M123:P123"/>
    <mergeCell ref="Q123:R123"/>
    <mergeCell ref="S123:T123"/>
    <mergeCell ref="U123:V123"/>
    <mergeCell ref="U126:V126"/>
    <mergeCell ref="W126:X126"/>
    <mergeCell ref="O126:P126"/>
    <mergeCell ref="Q126:R126"/>
    <mergeCell ref="A125:D125"/>
    <mergeCell ref="E125:H125"/>
    <mergeCell ref="I125:L125"/>
    <mergeCell ref="M125:P125"/>
    <mergeCell ref="Q125:T125"/>
    <mergeCell ref="S126:T126"/>
    <mergeCell ref="B126:D126"/>
    <mergeCell ref="E126:F126"/>
    <mergeCell ref="G126:H126"/>
    <mergeCell ref="I126:J126"/>
    <mergeCell ref="K126:L126"/>
    <mergeCell ref="B129:D129"/>
    <mergeCell ref="E129:H129"/>
    <mergeCell ref="I129:L129"/>
    <mergeCell ref="M129:P129"/>
    <mergeCell ref="Q129:R129"/>
    <mergeCell ref="S129:T129"/>
    <mergeCell ref="U129:V129"/>
    <mergeCell ref="Y127:Z127"/>
    <mergeCell ref="AA127:AB127"/>
    <mergeCell ref="B127:D127"/>
    <mergeCell ref="E127:H127"/>
    <mergeCell ref="I127:J127"/>
    <mergeCell ref="K127:L127"/>
    <mergeCell ref="M127:N127"/>
    <mergeCell ref="O127:P127"/>
    <mergeCell ref="U128:V128"/>
    <mergeCell ref="W128:X128"/>
    <mergeCell ref="Q127:R127"/>
    <mergeCell ref="S127:T127"/>
    <mergeCell ref="U127:V127"/>
    <mergeCell ref="W127:X127"/>
    <mergeCell ref="B128:D128"/>
    <mergeCell ref="E128:H128"/>
    <mergeCell ref="I128:L128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AB65:AD65"/>
    <mergeCell ref="AF65:AH65"/>
    <mergeCell ref="AK65:AM65"/>
    <mergeCell ref="AF54:AH54"/>
    <mergeCell ref="AK54:AM54"/>
    <mergeCell ref="L61:M61"/>
    <mergeCell ref="N61:T61"/>
    <mergeCell ref="V61:Z61"/>
    <mergeCell ref="AB61:AH61"/>
    <mergeCell ref="A55:C55"/>
    <mergeCell ref="D55:E55"/>
    <mergeCell ref="F55:H55"/>
    <mergeCell ref="I55:K55"/>
    <mergeCell ref="L55:M55"/>
    <mergeCell ref="N55:P55"/>
    <mergeCell ref="D61:E61"/>
    <mergeCell ref="F61:H61"/>
    <mergeCell ref="I61:K61"/>
    <mergeCell ref="R55:T55"/>
    <mergeCell ref="A63:C63"/>
    <mergeCell ref="D63:E63"/>
    <mergeCell ref="F63:H63"/>
    <mergeCell ref="I63:K63"/>
    <mergeCell ref="Y135:Z135"/>
    <mergeCell ref="E141:H141"/>
    <mergeCell ref="I141:J141"/>
    <mergeCell ref="K141:L141"/>
    <mergeCell ref="M141:N141"/>
    <mergeCell ref="O141:P141"/>
    <mergeCell ref="B142:D142"/>
    <mergeCell ref="E142:H142"/>
    <mergeCell ref="I142:L142"/>
    <mergeCell ref="M142:N142"/>
    <mergeCell ref="O142:P142"/>
    <mergeCell ref="Q142:R142"/>
    <mergeCell ref="A60:AH60"/>
    <mergeCell ref="A61:C61"/>
    <mergeCell ref="A54:C54"/>
    <mergeCell ref="D54:E54"/>
    <mergeCell ref="A83:AN83"/>
    <mergeCell ref="A131:D131"/>
    <mergeCell ref="E131:H131"/>
    <mergeCell ref="I131:L131"/>
    <mergeCell ref="M131:P131"/>
    <mergeCell ref="Q131:T131"/>
    <mergeCell ref="AC131:AF131"/>
    <mergeCell ref="AG131:AJ131"/>
    <mergeCell ref="N94:P94"/>
    <mergeCell ref="R94:T94"/>
    <mergeCell ref="V94:W94"/>
    <mergeCell ref="Y94:Z94"/>
    <mergeCell ref="N101:P101"/>
    <mergeCell ref="R101:T101"/>
    <mergeCell ref="V101:W101"/>
    <mergeCell ref="Y101:Z101"/>
    <mergeCell ref="AC132:AD132"/>
    <mergeCell ref="AE132:AF132"/>
    <mergeCell ref="AC133:AD133"/>
    <mergeCell ref="AE133:AF133"/>
    <mergeCell ref="AA134:AB134"/>
    <mergeCell ref="R92:T92"/>
    <mergeCell ref="V92:W92"/>
    <mergeCell ref="M128:N128"/>
    <mergeCell ref="O128:P128"/>
    <mergeCell ref="Q128:R128"/>
    <mergeCell ref="S128:T128"/>
    <mergeCell ref="M126:N126"/>
    <mergeCell ref="W123:X123"/>
    <mergeCell ref="Y123:Z123"/>
    <mergeCell ref="AA123:AB123"/>
    <mergeCell ref="AA128:AB128"/>
    <mergeCell ref="AC128:AD128"/>
    <mergeCell ref="AC127:AD127"/>
    <mergeCell ref="AC129:AD129"/>
    <mergeCell ref="AC123:AD123"/>
    <mergeCell ref="Y126:Z126"/>
    <mergeCell ref="AA126:AB126"/>
    <mergeCell ref="AC126:AD126"/>
    <mergeCell ref="AC125:AD125"/>
    <mergeCell ref="U125:X125"/>
    <mergeCell ref="Y122:Z122"/>
    <mergeCell ref="AA122:AB122"/>
    <mergeCell ref="AC122:AD122"/>
    <mergeCell ref="AC117:AD117"/>
    <mergeCell ref="Y119:AB119"/>
    <mergeCell ref="AC119:AD119"/>
    <mergeCell ref="U119:X119"/>
    <mergeCell ref="L63:M63"/>
    <mergeCell ref="AB63:AD63"/>
    <mergeCell ref="AF63:AH63"/>
    <mergeCell ref="AK63:AM63"/>
    <mergeCell ref="A62:C62"/>
    <mergeCell ref="D62:E62"/>
    <mergeCell ref="F62:H62"/>
    <mergeCell ref="I62:K62"/>
    <mergeCell ref="L62:M62"/>
    <mergeCell ref="N62:P62"/>
    <mergeCell ref="R62:T62"/>
    <mergeCell ref="B135:D135"/>
    <mergeCell ref="AK131:AL131"/>
    <mergeCell ref="AI132:AJ132"/>
    <mergeCell ref="AK132:AL132"/>
    <mergeCell ref="B133:D133"/>
    <mergeCell ref="E133:H133"/>
    <mergeCell ref="I133:J133"/>
    <mergeCell ref="K133:L133"/>
    <mergeCell ref="M133:N133"/>
    <mergeCell ref="O133:P133"/>
    <mergeCell ref="Q133:R133"/>
    <mergeCell ref="Y131:AB131"/>
    <mergeCell ref="Y132:Z132"/>
    <mergeCell ref="AA132:AB132"/>
    <mergeCell ref="AI134:AJ134"/>
    <mergeCell ref="AI135:AJ135"/>
    <mergeCell ref="AC135:AD135"/>
    <mergeCell ref="E135:H135"/>
    <mergeCell ref="I135:L135"/>
    <mergeCell ref="M135:P135"/>
    <mergeCell ref="Q135:R135"/>
    <mergeCell ref="S135:T135"/>
    <mergeCell ref="AK135:AL135"/>
    <mergeCell ref="A78:C78"/>
    <mergeCell ref="D78:E78"/>
    <mergeCell ref="F78:H78"/>
    <mergeCell ref="AG134:AH134"/>
    <mergeCell ref="N100:P100"/>
    <mergeCell ref="R100:T100"/>
    <mergeCell ref="V100:W100"/>
    <mergeCell ref="Y100:Z100"/>
    <mergeCell ref="R95:T95"/>
    <mergeCell ref="L72:M72"/>
    <mergeCell ref="N72:P72"/>
    <mergeCell ref="R72:T72"/>
    <mergeCell ref="V72:W72"/>
    <mergeCell ref="Y72:Z72"/>
    <mergeCell ref="AE135:AF135"/>
    <mergeCell ref="AG135:AH135"/>
    <mergeCell ref="W134:X134"/>
    <mergeCell ref="AG133:AH133"/>
    <mergeCell ref="AI133:AJ133"/>
    <mergeCell ref="AK133:AL133"/>
    <mergeCell ref="B134:D134"/>
    <mergeCell ref="E134:H134"/>
    <mergeCell ref="I134:L134"/>
    <mergeCell ref="M134:N134"/>
    <mergeCell ref="O134:P134"/>
    <mergeCell ref="AK134:AL134"/>
    <mergeCell ref="A72:C72"/>
    <mergeCell ref="D72:E72"/>
    <mergeCell ref="F72:H72"/>
    <mergeCell ref="I72:K72"/>
    <mergeCell ref="Y70:Z70"/>
    <mergeCell ref="AB70:AD70"/>
    <mergeCell ref="AF70:AH70"/>
    <mergeCell ref="N70:P70"/>
    <mergeCell ref="AB74:AD74"/>
    <mergeCell ref="AF74:AH74"/>
    <mergeCell ref="AK74:AM74"/>
    <mergeCell ref="A74:C74"/>
    <mergeCell ref="D74:E74"/>
    <mergeCell ref="F74:H74"/>
    <mergeCell ref="I74:K74"/>
    <mergeCell ref="L74:M74"/>
    <mergeCell ref="N74:P74"/>
    <mergeCell ref="R74:T74"/>
    <mergeCell ref="AB78:AH78"/>
    <mergeCell ref="Y95:Z95"/>
    <mergeCell ref="AB82:AD82"/>
    <mergeCell ref="AF80:AH80"/>
    <mergeCell ref="Y92:Z92"/>
    <mergeCell ref="N93:P93"/>
    <mergeCell ref="R93:T93"/>
    <mergeCell ref="V93:W93"/>
    <mergeCell ref="AK80:AM80"/>
    <mergeCell ref="A81:C81"/>
    <mergeCell ref="D81:E81"/>
    <mergeCell ref="F81:H81"/>
    <mergeCell ref="I81:K81"/>
    <mergeCell ref="L81:M81"/>
    <mergeCell ref="Y93:Z93"/>
    <mergeCell ref="R82:T82"/>
    <mergeCell ref="V82:W82"/>
    <mergeCell ref="AI78:AO78"/>
    <mergeCell ref="S141:T141"/>
    <mergeCell ref="AC141:AD141"/>
    <mergeCell ref="Y141:Z141"/>
    <mergeCell ref="AA141:AB141"/>
    <mergeCell ref="AC143:AD143"/>
    <mergeCell ref="AG139:AJ139"/>
    <mergeCell ref="AK139:AL139"/>
    <mergeCell ref="B140:D140"/>
    <mergeCell ref="E140:F140"/>
    <mergeCell ref="G140:H140"/>
    <mergeCell ref="I140:J140"/>
    <mergeCell ref="K140:L140"/>
    <mergeCell ref="M140:N140"/>
    <mergeCell ref="O140:P140"/>
    <mergeCell ref="AK140:AL140"/>
    <mergeCell ref="A139:D139"/>
    <mergeCell ref="E139:H139"/>
    <mergeCell ref="I139:L139"/>
    <mergeCell ref="M139:P139"/>
    <mergeCell ref="Q139:T139"/>
    <mergeCell ref="AC139:AF139"/>
    <mergeCell ref="U139:X139"/>
    <mergeCell ref="Y139:AB139"/>
    <mergeCell ref="U140:V140"/>
    <mergeCell ref="W140:X140"/>
    <mergeCell ref="AA140:AB140"/>
    <mergeCell ref="S143:T143"/>
    <mergeCell ref="B143:D143"/>
    <mergeCell ref="E143:H143"/>
    <mergeCell ref="I143:L143"/>
    <mergeCell ref="M143:P143"/>
    <mergeCell ref="AE140:AF140"/>
    <mergeCell ref="F54:H54"/>
    <mergeCell ref="I54:K54"/>
    <mergeCell ref="L54:M54"/>
    <mergeCell ref="N54:P54"/>
    <mergeCell ref="AK52:AM52"/>
    <mergeCell ref="A89:C89"/>
    <mergeCell ref="D89:E89"/>
    <mergeCell ref="F89:H89"/>
    <mergeCell ref="I89:K89"/>
    <mergeCell ref="L89:M89"/>
    <mergeCell ref="N89:P89"/>
    <mergeCell ref="R89:T89"/>
    <mergeCell ref="V89:W89"/>
    <mergeCell ref="Q143:R143"/>
    <mergeCell ref="Q144:T144"/>
    <mergeCell ref="Q145:T145"/>
    <mergeCell ref="AK142:AL142"/>
    <mergeCell ref="AE141:AF141"/>
    <mergeCell ref="AG141:AH141"/>
    <mergeCell ref="AI141:AJ141"/>
    <mergeCell ref="AK141:AL141"/>
    <mergeCell ref="AI143:AJ143"/>
    <mergeCell ref="AK143:AL143"/>
    <mergeCell ref="AG143:AH143"/>
    <mergeCell ref="S142:T142"/>
    <mergeCell ref="AC142:AD142"/>
    <mergeCell ref="AE142:AF142"/>
    <mergeCell ref="AG142:AH142"/>
    <mergeCell ref="AI142:AJ142"/>
    <mergeCell ref="U141:V141"/>
    <mergeCell ref="W141:X141"/>
    <mergeCell ref="Q141:R141"/>
    <mergeCell ref="R66:T66"/>
    <mergeCell ref="V66:W66"/>
    <mergeCell ref="Y66:Z66"/>
    <mergeCell ref="AB66:AD66"/>
    <mergeCell ref="AF66:AH66"/>
    <mergeCell ref="AK66:AM66"/>
    <mergeCell ref="AF64:AH64"/>
    <mergeCell ref="AK64:AM64"/>
    <mergeCell ref="AI33:AO33"/>
    <mergeCell ref="AI49:AO49"/>
    <mergeCell ref="AF53:AH53"/>
    <mergeCell ref="AK53:AM53"/>
    <mergeCell ref="A64:C64"/>
    <mergeCell ref="D64:E64"/>
    <mergeCell ref="F64:H64"/>
    <mergeCell ref="I64:K64"/>
    <mergeCell ref="L64:M64"/>
    <mergeCell ref="N64:P64"/>
    <mergeCell ref="R64:T64"/>
    <mergeCell ref="V64:W64"/>
    <mergeCell ref="A53:C53"/>
    <mergeCell ref="D53:E53"/>
    <mergeCell ref="F53:H53"/>
    <mergeCell ref="I53:K53"/>
    <mergeCell ref="L53:M53"/>
    <mergeCell ref="N53:P53"/>
    <mergeCell ref="N63:P63"/>
    <mergeCell ref="R63:T63"/>
    <mergeCell ref="V63:W63"/>
    <mergeCell ref="Y63:Z63"/>
    <mergeCell ref="R53:T53"/>
    <mergeCell ref="AI61:AO61"/>
    <mergeCell ref="AI22:AN22"/>
    <mergeCell ref="N102:P102"/>
    <mergeCell ref="R102:T102"/>
    <mergeCell ref="V102:W102"/>
    <mergeCell ref="Y102:Z102"/>
    <mergeCell ref="N103:P103"/>
    <mergeCell ref="R103:T103"/>
    <mergeCell ref="V103:W103"/>
    <mergeCell ref="Y103:Z103"/>
    <mergeCell ref="N92:P92"/>
    <mergeCell ref="V74:W74"/>
    <mergeCell ref="Y74:Z74"/>
    <mergeCell ref="V55:W55"/>
    <mergeCell ref="Y55:Z55"/>
    <mergeCell ref="AB55:AD55"/>
    <mergeCell ref="AF55:AH55"/>
    <mergeCell ref="AK55:AM55"/>
    <mergeCell ref="R54:T54"/>
    <mergeCell ref="V54:W54"/>
    <mergeCell ref="Y54:Z54"/>
    <mergeCell ref="AB54:AD54"/>
    <mergeCell ref="V53:W53"/>
    <mergeCell ref="Y53:Z53"/>
    <mergeCell ref="AB53:AD53"/>
    <mergeCell ref="AK70:AM70"/>
    <mergeCell ref="V62:W62"/>
    <mergeCell ref="Y62:Z62"/>
    <mergeCell ref="AB62:AD62"/>
    <mergeCell ref="AF62:AH62"/>
    <mergeCell ref="AK62:AM62"/>
    <mergeCell ref="V30:W30"/>
    <mergeCell ref="V95:W95"/>
    <mergeCell ref="AG140:AH140"/>
    <mergeCell ref="AI140:AJ140"/>
    <mergeCell ref="Q140:R140"/>
    <mergeCell ref="S140:T140"/>
    <mergeCell ref="AC140:AD140"/>
    <mergeCell ref="AB73:AD73"/>
    <mergeCell ref="AF73:AH73"/>
    <mergeCell ref="AK73:AM73"/>
    <mergeCell ref="A80:C80"/>
    <mergeCell ref="D80:E80"/>
    <mergeCell ref="F80:H80"/>
    <mergeCell ref="I80:K80"/>
    <mergeCell ref="L80:M80"/>
    <mergeCell ref="N80:P80"/>
    <mergeCell ref="R80:T80"/>
    <mergeCell ref="I73:K73"/>
    <mergeCell ref="L73:M73"/>
    <mergeCell ref="N73:P73"/>
    <mergeCell ref="R73:T73"/>
    <mergeCell ref="V73:W73"/>
    <mergeCell ref="Y73:Z73"/>
    <mergeCell ref="AB80:AD80"/>
    <mergeCell ref="I78:K78"/>
    <mergeCell ref="L78:M78"/>
    <mergeCell ref="N78:T78"/>
    <mergeCell ref="V78:Z78"/>
    <mergeCell ref="N81:P81"/>
    <mergeCell ref="R81:T81"/>
    <mergeCell ref="V81:W81"/>
    <mergeCell ref="Y81:Z81"/>
    <mergeCell ref="AB81:AD81"/>
    <mergeCell ref="AF81:AH81"/>
    <mergeCell ref="A85:C85"/>
    <mergeCell ref="D85:E85"/>
    <mergeCell ref="F85:H85"/>
    <mergeCell ref="I85:K85"/>
    <mergeCell ref="L85:M85"/>
    <mergeCell ref="AB85:AH85"/>
    <mergeCell ref="AI85:AO85"/>
    <mergeCell ref="F82:H82"/>
    <mergeCell ref="I82:K82"/>
    <mergeCell ref="L82:M82"/>
    <mergeCell ref="N95:P95"/>
    <mergeCell ref="AA133:AB133"/>
    <mergeCell ref="AG132:AH132"/>
    <mergeCell ref="B132:D132"/>
    <mergeCell ref="N97:P97"/>
    <mergeCell ref="R97:T97"/>
    <mergeCell ref="V97:W97"/>
    <mergeCell ref="Y97:Z97"/>
    <mergeCell ref="N98:P98"/>
    <mergeCell ref="R98:T98"/>
    <mergeCell ref="V98:W98"/>
    <mergeCell ref="Y98:Z98"/>
    <mergeCell ref="N96:P96"/>
    <mergeCell ref="E132:F132"/>
    <mergeCell ref="G132:H132"/>
    <mergeCell ref="I132:J132"/>
    <mergeCell ref="K132:L132"/>
    <mergeCell ref="M132:N132"/>
    <mergeCell ref="S133:T133"/>
    <mergeCell ref="O132:P132"/>
    <mergeCell ref="Q132:R132"/>
    <mergeCell ref="S132:T132"/>
    <mergeCell ref="V96:W96"/>
    <mergeCell ref="Y96:Z96"/>
    <mergeCell ref="Y82:Z82"/>
    <mergeCell ref="S134:T134"/>
    <mergeCell ref="W129:X129"/>
    <mergeCell ref="Y129:Z129"/>
    <mergeCell ref="Q134:R134"/>
    <mergeCell ref="Y133:Z133"/>
    <mergeCell ref="Y128:Z128"/>
    <mergeCell ref="Y121:Z121"/>
    <mergeCell ref="N85:T85"/>
    <mergeCell ref="V85:Z85"/>
    <mergeCell ref="N82:P82"/>
    <mergeCell ref="Y134:Z134"/>
    <mergeCell ref="Y125:AB125"/>
    <mergeCell ref="AA121:AB121"/>
    <mergeCell ref="W117:X117"/>
    <mergeCell ref="Y117:Z117"/>
    <mergeCell ref="AA117:AB117"/>
    <mergeCell ref="Q114:R114"/>
    <mergeCell ref="N99:P99"/>
    <mergeCell ref="R99:T99"/>
    <mergeCell ref="V99:W99"/>
    <mergeCell ref="Y99:Z99"/>
    <mergeCell ref="U131:X131"/>
    <mergeCell ref="U132:V132"/>
    <mergeCell ref="W132:X132"/>
    <mergeCell ref="U133:V133"/>
    <mergeCell ref="W133:X133"/>
    <mergeCell ref="AA144:AB144"/>
    <mergeCell ref="U145:X145"/>
    <mergeCell ref="Y145:Z145"/>
    <mergeCell ref="AE143:AF143"/>
    <mergeCell ref="AE144:AF144"/>
    <mergeCell ref="B141:D141"/>
    <mergeCell ref="AB64:AD64"/>
    <mergeCell ref="AA136:AB136"/>
    <mergeCell ref="AC136:AD136"/>
    <mergeCell ref="AE136:AF136"/>
    <mergeCell ref="AG136:AH136"/>
    <mergeCell ref="AI136:AJ136"/>
    <mergeCell ref="AK136:AL136"/>
    <mergeCell ref="AA135:AB135"/>
    <mergeCell ref="B136:D136"/>
    <mergeCell ref="E136:H136"/>
    <mergeCell ref="I136:L136"/>
    <mergeCell ref="M136:P136"/>
    <mergeCell ref="U136:V136"/>
    <mergeCell ref="W136:X136"/>
    <mergeCell ref="Y136:Z136"/>
    <mergeCell ref="U135:V135"/>
    <mergeCell ref="W135:X135"/>
    <mergeCell ref="A67:AN67"/>
    <mergeCell ref="V80:W80"/>
    <mergeCell ref="Y80:Z80"/>
    <mergeCell ref="Y64:Z64"/>
    <mergeCell ref="AF82:AH82"/>
    <mergeCell ref="AK82:AM82"/>
    <mergeCell ref="AK81:AM81"/>
    <mergeCell ref="A82:C82"/>
    <mergeCell ref="D82:E82"/>
    <mergeCell ref="U143:V143"/>
    <mergeCell ref="W143:X143"/>
    <mergeCell ref="R79:T79"/>
    <mergeCell ref="V79:W79"/>
    <mergeCell ref="Y79:Z79"/>
    <mergeCell ref="AB79:AD79"/>
    <mergeCell ref="AF79:AH79"/>
    <mergeCell ref="AK79:AM79"/>
    <mergeCell ref="A79:C79"/>
    <mergeCell ref="D79:E79"/>
    <mergeCell ref="F79:H79"/>
    <mergeCell ref="I79:K79"/>
    <mergeCell ref="L79:M79"/>
    <mergeCell ref="N79:P79"/>
    <mergeCell ref="R75:T75"/>
    <mergeCell ref="V75:W75"/>
    <mergeCell ref="Y75:Z75"/>
    <mergeCell ref="AB75:AD75"/>
    <mergeCell ref="AF75:AH75"/>
    <mergeCell ref="AK75:AM75"/>
    <mergeCell ref="A75:C75"/>
    <mergeCell ref="D75:E75"/>
    <mergeCell ref="F75:H75"/>
    <mergeCell ref="I75:K75"/>
    <mergeCell ref="U142:V142"/>
    <mergeCell ref="W142:X142"/>
    <mergeCell ref="Y142:Z142"/>
    <mergeCell ref="AA142:AB142"/>
    <mergeCell ref="Y143:Z143"/>
    <mergeCell ref="AA143:AB143"/>
    <mergeCell ref="Q136:T136"/>
    <mergeCell ref="Q137:T137"/>
    <mergeCell ref="A66:C66"/>
    <mergeCell ref="D66:E66"/>
    <mergeCell ref="F66:H66"/>
    <mergeCell ref="I66:K66"/>
    <mergeCell ref="L66:M66"/>
    <mergeCell ref="N66:P66"/>
    <mergeCell ref="AA145:AB145"/>
    <mergeCell ref="U144:V144"/>
    <mergeCell ref="W144:X144"/>
    <mergeCell ref="AE145:AF145"/>
    <mergeCell ref="AG145:AH145"/>
    <mergeCell ref="AI145:AJ145"/>
    <mergeCell ref="AK145:AL145"/>
    <mergeCell ref="AF71:AH71"/>
    <mergeCell ref="AK71:AM71"/>
    <mergeCell ref="A71:C71"/>
    <mergeCell ref="D71:E71"/>
    <mergeCell ref="F71:H71"/>
    <mergeCell ref="AG144:AH144"/>
    <mergeCell ref="AI144:AJ144"/>
    <mergeCell ref="AK144:AL144"/>
    <mergeCell ref="B145:D145"/>
    <mergeCell ref="E145:H145"/>
    <mergeCell ref="I145:L145"/>
    <mergeCell ref="M145:P145"/>
    <mergeCell ref="AC145:AD145"/>
    <mergeCell ref="AG137:AH137"/>
    <mergeCell ref="AI137:AJ137"/>
    <mergeCell ref="AK137:AL137"/>
    <mergeCell ref="B144:D144"/>
    <mergeCell ref="E144:H144"/>
    <mergeCell ref="I144:L144"/>
    <mergeCell ref="A165:AN166"/>
    <mergeCell ref="AR154:AS154"/>
    <mergeCell ref="AR155:AS155"/>
    <mergeCell ref="AR156:AS156"/>
    <mergeCell ref="AR157:AS157"/>
    <mergeCell ref="Y89:Z89"/>
    <mergeCell ref="AB89:AD89"/>
    <mergeCell ref="AF89:AH89"/>
    <mergeCell ref="AK89:AM89"/>
    <mergeCell ref="A88:C88"/>
    <mergeCell ref="D88:E88"/>
    <mergeCell ref="F88:H88"/>
    <mergeCell ref="I88:K88"/>
    <mergeCell ref="L88:M88"/>
    <mergeCell ref="N88:P88"/>
    <mergeCell ref="R88:T88"/>
    <mergeCell ref="V88:W88"/>
    <mergeCell ref="Y88:Z88"/>
    <mergeCell ref="AB88:AD88"/>
    <mergeCell ref="AF88:AH88"/>
    <mergeCell ref="AK88:AM88"/>
    <mergeCell ref="M144:P144"/>
    <mergeCell ref="AC144:AD144"/>
    <mergeCell ref="Y137:Z137"/>
    <mergeCell ref="AA137:AB137"/>
    <mergeCell ref="AC137:AD137"/>
    <mergeCell ref="AE137:AF137"/>
    <mergeCell ref="B137:D137"/>
    <mergeCell ref="E137:H137"/>
    <mergeCell ref="I137:L137"/>
    <mergeCell ref="M137:P137"/>
    <mergeCell ref="Y144:Z144"/>
    <mergeCell ref="U137:X137"/>
    <mergeCell ref="Y140:Z140"/>
    <mergeCell ref="A86:C86"/>
    <mergeCell ref="D86:E86"/>
    <mergeCell ref="F86:H86"/>
    <mergeCell ref="I86:K86"/>
    <mergeCell ref="L86:M86"/>
    <mergeCell ref="R86:T86"/>
    <mergeCell ref="N86:P86"/>
    <mergeCell ref="V86:W86"/>
    <mergeCell ref="Y86:Z86"/>
    <mergeCell ref="AB86:AD86"/>
    <mergeCell ref="AF86:AH86"/>
    <mergeCell ref="AK86:AM86"/>
    <mergeCell ref="A90:AN90"/>
    <mergeCell ref="A87:C87"/>
    <mergeCell ref="D87:E87"/>
    <mergeCell ref="F87:H87"/>
    <mergeCell ref="I87:K87"/>
    <mergeCell ref="L87:M87"/>
    <mergeCell ref="R87:T87"/>
    <mergeCell ref="N87:P87"/>
    <mergeCell ref="V87:W87"/>
    <mergeCell ref="Y87:Z87"/>
    <mergeCell ref="AB87:AD87"/>
    <mergeCell ref="AF87:AH87"/>
    <mergeCell ref="AK87:AM87"/>
    <mergeCell ref="AC134:AD134"/>
    <mergeCell ref="AE134:AF134"/>
    <mergeCell ref="AA129:AB129"/>
    <mergeCell ref="U134:V134"/>
    <mergeCell ref="R96:T96"/>
    <mergeCell ref="A69:C69"/>
    <mergeCell ref="D69:E69"/>
    <mergeCell ref="F69:H69"/>
    <mergeCell ref="I69:K69"/>
    <mergeCell ref="L69:M69"/>
    <mergeCell ref="N69:T69"/>
    <mergeCell ref="V69:Z69"/>
    <mergeCell ref="AB69:AH69"/>
    <mergeCell ref="AI69:AO69"/>
    <mergeCell ref="A76:AN76"/>
    <mergeCell ref="I71:K71"/>
    <mergeCell ref="L71:M71"/>
    <mergeCell ref="N71:P71"/>
    <mergeCell ref="L75:M75"/>
    <mergeCell ref="N75:P75"/>
    <mergeCell ref="R71:T71"/>
    <mergeCell ref="V71:W71"/>
    <mergeCell ref="Y71:Z71"/>
    <mergeCell ref="AB71:AD71"/>
    <mergeCell ref="A73:C73"/>
    <mergeCell ref="D73:E73"/>
    <mergeCell ref="F73:H73"/>
    <mergeCell ref="A70:C70"/>
    <mergeCell ref="D70:E70"/>
    <mergeCell ref="F70:H70"/>
    <mergeCell ref="I70:K70"/>
    <mergeCell ref="L70:M70"/>
    <mergeCell ref="AB72:AD72"/>
    <mergeCell ref="AF72:AH72"/>
    <mergeCell ref="AK72:AM72"/>
    <mergeCell ref="R70:T70"/>
    <mergeCell ref="V70:W70"/>
  </mergeCells>
  <phoneticPr fontId="13" type="noConversion"/>
  <conditionalFormatting sqref="I108:T108 M109:T109 Q110:T110 I114:T114 M115:T115 Q116:T116 I120:T120 M121:T121 Q122:T122 I126:T126 M127:T127 Q128:T128 I132:P132 Q132:T134 U132:X135 Y132:AB136 M133:P133 I140:P140 Q140:T142 U140:X143 Y140:AB144 M141:P141">
    <cfRule type="cellIs" dxfId="3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8" max="39" man="1"/>
    <brk id="104" max="39" man="1"/>
  </rowBreaks>
  <ignoredErrors>
    <ignoredError sqref="A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2760-CDD2-4E17-9B62-32205FED3708}">
  <dimension ref="A1:BL97"/>
  <sheetViews>
    <sheetView showGridLines="0" tabSelected="1" topLeftCell="A59" zoomScaleNormal="100" workbookViewId="0">
      <selection activeCell="BH7" sqref="BH7"/>
    </sheetView>
  </sheetViews>
  <sheetFormatPr baseColWidth="10" defaultColWidth="11.42578125" defaultRowHeight="12.75" x14ac:dyDescent="0.2"/>
  <cols>
    <col min="1" max="39" width="2.28515625" style="140" customWidth="1"/>
    <col min="40" max="40" width="2.7109375" style="140" customWidth="1"/>
    <col min="41" max="42" width="2.28515625" style="1" hidden="1" customWidth="1"/>
    <col min="43" max="58" width="2.28515625" style="140" hidden="1" customWidth="1"/>
    <col min="59" max="59" width="5.7109375" style="140" hidden="1" customWidth="1"/>
    <col min="60" max="60" width="11.42578125" style="140" customWidth="1"/>
    <col min="61" max="16384" width="11.42578125" style="140"/>
  </cols>
  <sheetData>
    <row r="1" spans="1:55" hidden="1" x14ac:dyDescent="0.2">
      <c r="A1" s="158" t="s">
        <v>0</v>
      </c>
      <c r="B1" s="158"/>
      <c r="C1" s="158"/>
      <c r="D1" s="158"/>
      <c r="E1" s="158"/>
      <c r="F1" s="158"/>
      <c r="G1" s="158"/>
      <c r="H1" s="219" t="s">
        <v>53</v>
      </c>
      <c r="I1" s="219"/>
      <c r="J1" s="219"/>
      <c r="AO1" s="140"/>
    </row>
    <row r="2" spans="1:55" ht="15" x14ac:dyDescent="0.2">
      <c r="A2" s="220" t="s">
        <v>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2"/>
    </row>
    <row r="3" spans="1:55" ht="18" x14ac:dyDescent="0.25">
      <c r="A3" s="223" t="s">
        <v>226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5"/>
    </row>
    <row r="4" spans="1:55" ht="18" x14ac:dyDescent="0.25">
      <c r="A4" s="252" t="s">
        <v>225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5"/>
    </row>
    <row r="5" spans="1:55" ht="18" x14ac:dyDescent="0.25">
      <c r="A5" s="227" t="s">
        <v>54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9"/>
    </row>
    <row r="6" spans="1:55" ht="18" x14ac:dyDescent="0.25">
      <c r="A6" s="253" t="s">
        <v>4</v>
      </c>
      <c r="B6" s="253"/>
      <c r="C6" s="253"/>
      <c r="D6" s="253"/>
      <c r="E6" s="254" t="s">
        <v>236</v>
      </c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</row>
    <row r="7" spans="1:55" x14ac:dyDescent="0.2">
      <c r="AC7" s="2"/>
      <c r="AE7" s="3"/>
      <c r="AH7" s="3"/>
      <c r="AI7" s="4"/>
      <c r="AJ7" s="4"/>
      <c r="BB7" s="162">
        <v>38</v>
      </c>
      <c r="BC7" s="162"/>
    </row>
    <row r="8" spans="1:55" x14ac:dyDescent="0.2">
      <c r="B8" s="232" t="s">
        <v>55</v>
      </c>
      <c r="C8" s="232"/>
      <c r="D8" s="232"/>
      <c r="E8" s="232"/>
      <c r="F8" s="141"/>
      <c r="G8" s="141"/>
      <c r="H8" s="232" t="s">
        <v>56</v>
      </c>
      <c r="I8" s="232"/>
      <c r="J8" s="232"/>
      <c r="K8" s="232"/>
      <c r="L8" s="141"/>
      <c r="M8" s="141"/>
      <c r="N8" s="232" t="s">
        <v>57</v>
      </c>
      <c r="O8" s="232"/>
      <c r="P8" s="232"/>
      <c r="Q8" s="232"/>
      <c r="R8" s="141"/>
      <c r="S8" s="141"/>
      <c r="T8" s="232" t="s">
        <v>58</v>
      </c>
      <c r="U8" s="232"/>
      <c r="V8" s="232"/>
      <c r="W8" s="232"/>
      <c r="Z8" s="233" t="s">
        <v>59</v>
      </c>
      <c r="AA8" s="233"/>
      <c r="AB8" s="233"/>
      <c r="AC8" s="233"/>
      <c r="AD8" s="233"/>
      <c r="AF8" s="233" t="s">
        <v>60</v>
      </c>
      <c r="AG8" s="233"/>
      <c r="AH8" s="233"/>
      <c r="AI8" s="233"/>
      <c r="AJ8" s="233"/>
      <c r="BB8" s="10" t="s">
        <v>61</v>
      </c>
    </row>
    <row r="9" spans="1:55" x14ac:dyDescent="0.2">
      <c r="B9" s="158" t="s">
        <v>64</v>
      </c>
      <c r="C9" s="158"/>
      <c r="D9" s="158"/>
      <c r="E9" s="158"/>
      <c r="F9" s="145"/>
      <c r="H9" s="158" t="s">
        <v>231</v>
      </c>
      <c r="I9" s="158"/>
      <c r="J9" s="158"/>
      <c r="K9" s="158"/>
      <c r="L9" s="145"/>
      <c r="N9" s="158" t="s">
        <v>62</v>
      </c>
      <c r="O9" s="158"/>
      <c r="P9" s="158"/>
      <c r="Q9" s="158"/>
      <c r="T9" s="158" t="s">
        <v>240</v>
      </c>
      <c r="U9" s="158"/>
      <c r="V9" s="158"/>
      <c r="W9" s="158"/>
      <c r="X9" s="145"/>
      <c r="Z9" s="134" t="s">
        <v>66</v>
      </c>
      <c r="AA9" s="134"/>
      <c r="AB9" s="158" t="str">
        <f>IF(Y60=1,B60,IF(Y61=1,B61,IF(Y62=1,B62,"")))</f>
        <v/>
      </c>
      <c r="AC9" s="158"/>
      <c r="AD9" s="158"/>
      <c r="AF9" s="134" t="s">
        <v>67</v>
      </c>
      <c r="AG9" s="134"/>
      <c r="AH9" s="158" t="str">
        <f>IF(Y70=1,B70,IF(Y71=1,B71,IF(AC72=1,B72,"")))</f>
        <v/>
      </c>
      <c r="AI9" s="158"/>
      <c r="AJ9" s="158"/>
      <c r="AY9" s="140" t="s">
        <v>62</v>
      </c>
      <c r="BB9" s="140">
        <v>5</v>
      </c>
    </row>
    <row r="10" spans="1:55" x14ac:dyDescent="0.2">
      <c r="B10" s="158" t="str">
        <f>'M18-2 2026 Version 1'!AT162</f>
        <v>R2-1</v>
      </c>
      <c r="C10" s="158"/>
      <c r="D10" s="158"/>
      <c r="E10" s="158"/>
      <c r="F10" s="145"/>
      <c r="H10" s="158" t="s">
        <v>31</v>
      </c>
      <c r="I10" s="158"/>
      <c r="J10" s="158"/>
      <c r="K10" s="158"/>
      <c r="L10" s="145"/>
      <c r="N10" s="158" t="s">
        <v>69</v>
      </c>
      <c r="O10" s="158"/>
      <c r="P10" s="158"/>
      <c r="Q10" s="158"/>
      <c r="R10" s="145"/>
      <c r="T10" s="158" t="s">
        <v>82</v>
      </c>
      <c r="U10" s="158"/>
      <c r="V10" s="158"/>
      <c r="W10" s="158"/>
      <c r="X10" s="145"/>
      <c r="Z10" s="134" t="s">
        <v>71</v>
      </c>
      <c r="AA10" s="134"/>
      <c r="AB10" s="158" t="str">
        <f>IF(Y65=1,B65,IF(Y66=1,B66,IF(Y67=1,B67,"")))</f>
        <v/>
      </c>
      <c r="AC10" s="158"/>
      <c r="AD10" s="158"/>
      <c r="AF10" s="134" t="s">
        <v>72</v>
      </c>
      <c r="AG10" s="134"/>
      <c r="AH10" s="158" t="str">
        <f>IF(Y75=1,B75,IF(Y76=1,B76,IF(Y77=1,B77,"")))</f>
        <v/>
      </c>
      <c r="AI10" s="158"/>
      <c r="AJ10" s="158"/>
      <c r="AY10" s="140" t="s">
        <v>64</v>
      </c>
      <c r="BB10" s="140">
        <v>5</v>
      </c>
    </row>
    <row r="11" spans="1:55" x14ac:dyDescent="0.2">
      <c r="B11" s="158" t="str">
        <f>'M18-2 2026 Version 1'!AT165</f>
        <v>R2-4</v>
      </c>
      <c r="C11" s="158"/>
      <c r="D11" s="158"/>
      <c r="E11" s="158"/>
      <c r="H11" s="158" t="str">
        <f>'M18-2 2026 Version 1'!AT164</f>
        <v>R2-3</v>
      </c>
      <c r="I11" s="158"/>
      <c r="J11" s="158"/>
      <c r="K11" s="158"/>
      <c r="N11" s="158"/>
      <c r="O11" s="158"/>
      <c r="P11" s="158"/>
      <c r="Q11" s="158"/>
      <c r="T11" s="158" t="str">
        <f>'M18-2 2026 Version 1'!AT163</f>
        <v>R2-2</v>
      </c>
      <c r="U11" s="158"/>
      <c r="V11" s="158"/>
      <c r="W11" s="158"/>
      <c r="Z11" s="134" t="s">
        <v>73</v>
      </c>
      <c r="AA11" s="134"/>
      <c r="AB11" s="158" t="str">
        <f>IF(Y60=2,B60,IF(Y61=2,B61,IF(Y62=2,B62,"")))</f>
        <v/>
      </c>
      <c r="AC11" s="158"/>
      <c r="AD11" s="158"/>
      <c r="AF11" s="134" t="s">
        <v>74</v>
      </c>
      <c r="AG11" s="134"/>
      <c r="AH11" s="158" t="str">
        <f>IF(Y70=2,B70,IF(Y71=2,B71,IF(AC72=2,B72,"")))</f>
        <v/>
      </c>
      <c r="AI11" s="158"/>
      <c r="AJ11" s="158"/>
      <c r="AK11" s="218" t="s">
        <v>238</v>
      </c>
      <c r="AL11" s="218"/>
      <c r="AM11" s="218"/>
      <c r="AN11" s="218"/>
      <c r="AY11" s="140" t="s">
        <v>63</v>
      </c>
      <c r="BB11" s="140">
        <v>5</v>
      </c>
    </row>
    <row r="12" spans="1:55" x14ac:dyDescent="0.2">
      <c r="B12" s="158"/>
      <c r="C12" s="158"/>
      <c r="D12" s="158"/>
      <c r="E12" s="158"/>
      <c r="H12" s="158"/>
      <c r="I12" s="158"/>
      <c r="J12" s="158"/>
      <c r="K12" s="158"/>
      <c r="N12" s="158"/>
      <c r="O12" s="158"/>
      <c r="P12" s="158"/>
      <c r="Q12" s="158"/>
      <c r="T12" s="158"/>
      <c r="U12" s="158"/>
      <c r="V12" s="158"/>
      <c r="W12" s="158"/>
      <c r="Z12" s="134" t="s">
        <v>75</v>
      </c>
      <c r="AA12" s="134"/>
      <c r="AB12" s="158" t="str">
        <f>IF(Y65=2,B65,IF(Y66=2,B66,IF(Y67=2,B67,"")))</f>
        <v/>
      </c>
      <c r="AC12" s="158"/>
      <c r="AD12" s="158"/>
      <c r="AF12" s="134" t="s">
        <v>76</v>
      </c>
      <c r="AG12" s="134"/>
      <c r="AH12" s="158" t="str">
        <f>IF(Y75=2,B75,IF(Y76=2,B76,IF(Y77=2,B77,"")))</f>
        <v/>
      </c>
      <c r="AI12" s="158"/>
      <c r="AJ12" s="158"/>
      <c r="AK12" s="218"/>
      <c r="AL12" s="218"/>
      <c r="AM12" s="218"/>
      <c r="AN12" s="218"/>
      <c r="AY12" s="140" t="s">
        <v>65</v>
      </c>
      <c r="BB12" s="140">
        <v>5</v>
      </c>
    </row>
    <row r="13" spans="1:55" x14ac:dyDescent="0.2">
      <c r="V13" s="134"/>
      <c r="W13" s="134"/>
      <c r="Z13" s="134"/>
      <c r="AA13" s="134"/>
      <c r="AB13" s="134"/>
      <c r="AC13" s="134"/>
      <c r="AD13" s="134"/>
      <c r="AF13" s="134"/>
      <c r="AG13" s="134"/>
      <c r="AH13" s="134"/>
      <c r="AI13" s="134"/>
      <c r="AJ13" s="134"/>
      <c r="AY13" s="140" t="s">
        <v>70</v>
      </c>
      <c r="BB13" s="140">
        <v>6</v>
      </c>
    </row>
    <row r="14" spans="1:55" x14ac:dyDescent="0.2">
      <c r="A14" s="158" t="s">
        <v>77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 t="s">
        <v>65</v>
      </c>
      <c r="L14" s="158"/>
      <c r="M14" s="158"/>
      <c r="N14" s="158"/>
      <c r="O14" s="140" t="s">
        <v>78</v>
      </c>
      <c r="V14" s="134"/>
      <c r="W14" s="158" t="s">
        <v>63</v>
      </c>
      <c r="X14" s="158"/>
      <c r="Y14" s="158"/>
      <c r="Z14" s="158"/>
      <c r="AA14" s="140" t="s">
        <v>80</v>
      </c>
      <c r="AG14" s="134"/>
      <c r="AH14" s="134"/>
      <c r="AI14" s="134"/>
      <c r="AJ14" s="134"/>
      <c r="AY14" s="140" t="s">
        <v>68</v>
      </c>
      <c r="BB14" s="140">
        <v>6</v>
      </c>
    </row>
    <row r="15" spans="1:55" x14ac:dyDescent="0.2">
      <c r="K15" s="158" t="s">
        <v>205</v>
      </c>
      <c r="L15" s="158"/>
      <c r="M15" s="158"/>
      <c r="N15" s="158"/>
      <c r="O15" s="140" t="s">
        <v>81</v>
      </c>
      <c r="V15" s="134"/>
      <c r="W15" s="158" t="s">
        <v>79</v>
      </c>
      <c r="X15" s="158"/>
      <c r="Y15" s="158"/>
      <c r="Z15" s="158"/>
      <c r="AA15" s="140" t="s">
        <v>83</v>
      </c>
      <c r="AG15" s="134"/>
      <c r="AH15" s="134"/>
      <c r="AI15" s="134"/>
      <c r="AJ15" s="134"/>
      <c r="AY15" s="140" t="s">
        <v>69</v>
      </c>
      <c r="BB15" s="140">
        <v>6</v>
      </c>
    </row>
    <row r="16" spans="1:55" x14ac:dyDescent="0.2">
      <c r="V16" s="134"/>
      <c r="W16" s="134"/>
      <c r="Z16" s="134"/>
      <c r="AA16" s="134"/>
      <c r="AB16" s="134"/>
      <c r="AC16" s="134"/>
      <c r="AD16" s="134"/>
      <c r="AF16" s="134"/>
      <c r="AG16" s="134"/>
      <c r="AH16" s="134"/>
      <c r="AI16" s="134"/>
      <c r="AJ16" s="134"/>
    </row>
    <row r="17" spans="1:49" x14ac:dyDescent="0.2">
      <c r="A17" s="140" t="s">
        <v>84</v>
      </c>
      <c r="V17" s="134"/>
      <c r="W17" s="134"/>
      <c r="Z17" s="134"/>
      <c r="AA17" s="134"/>
      <c r="AB17" s="134"/>
      <c r="AC17" s="134"/>
      <c r="AD17" s="134"/>
      <c r="AF17" s="134"/>
      <c r="AG17" s="134"/>
      <c r="AH17" s="134"/>
      <c r="AI17" s="134"/>
      <c r="AJ17" s="134"/>
    </row>
    <row r="18" spans="1:49" x14ac:dyDescent="0.2">
      <c r="A18" s="140" t="s">
        <v>85</v>
      </c>
      <c r="V18" s="134"/>
      <c r="W18" s="134"/>
      <c r="Z18" s="134"/>
      <c r="AA18" s="134"/>
      <c r="AB18" s="134"/>
      <c r="AC18" s="134"/>
      <c r="AD18" s="134"/>
      <c r="AF18" s="134"/>
      <c r="AG18" s="134"/>
      <c r="AH18" s="134"/>
      <c r="AI18" s="134"/>
      <c r="AJ18" s="134"/>
    </row>
    <row r="19" spans="1:49" x14ac:dyDescent="0.2">
      <c r="A19" s="140" t="s">
        <v>86</v>
      </c>
      <c r="V19" s="134"/>
      <c r="W19" s="134"/>
      <c r="Z19" s="134"/>
      <c r="AA19" s="134"/>
      <c r="AB19" s="134"/>
      <c r="AC19" s="134"/>
      <c r="AD19" s="134"/>
      <c r="AF19" s="134"/>
      <c r="AG19" s="134"/>
      <c r="AH19" s="134"/>
      <c r="AI19" s="134"/>
      <c r="AJ19" s="134"/>
    </row>
    <row r="20" spans="1:49" x14ac:dyDescent="0.2">
      <c r="V20" s="134"/>
      <c r="W20" s="134"/>
      <c r="Z20" s="134"/>
      <c r="AA20" s="134"/>
      <c r="AB20" s="134"/>
      <c r="AC20" s="134"/>
      <c r="AD20" s="134"/>
      <c r="AF20" s="134"/>
      <c r="AG20" s="134"/>
      <c r="AH20" s="134"/>
      <c r="AI20" s="134"/>
      <c r="AJ20" s="134"/>
    </row>
    <row r="21" spans="1:49" x14ac:dyDescent="0.2">
      <c r="A21" s="140" t="s">
        <v>87</v>
      </c>
      <c r="V21" s="134"/>
      <c r="W21" s="134"/>
      <c r="Z21" s="134"/>
      <c r="AA21" s="134"/>
      <c r="AB21" s="134"/>
      <c r="AC21" s="134"/>
      <c r="AD21" s="134"/>
      <c r="AF21" s="134"/>
      <c r="AG21" s="134"/>
      <c r="AH21" s="134"/>
      <c r="AI21" s="134"/>
      <c r="AJ21" s="134"/>
    </row>
    <row r="22" spans="1:49" x14ac:dyDescent="0.2">
      <c r="A22" s="140" t="s">
        <v>88</v>
      </c>
      <c r="V22" s="134"/>
      <c r="W22" s="134"/>
      <c r="Z22" s="134"/>
      <c r="AA22" s="134"/>
      <c r="AB22" s="134"/>
      <c r="AC22" s="134"/>
      <c r="AD22" s="134"/>
      <c r="AF22" s="134"/>
      <c r="AG22" s="134"/>
      <c r="AH22" s="134"/>
      <c r="AI22" s="134"/>
      <c r="AJ22" s="134"/>
    </row>
    <row r="23" spans="1:49" x14ac:dyDescent="0.2">
      <c r="V23" s="134"/>
      <c r="W23" s="134"/>
      <c r="Z23" s="134"/>
      <c r="AA23" s="134"/>
      <c r="AB23" s="134"/>
      <c r="AC23" s="134"/>
      <c r="AD23" s="134"/>
      <c r="AF23" s="134"/>
      <c r="AG23" s="134"/>
      <c r="AH23" s="134"/>
      <c r="AI23" s="134"/>
      <c r="AJ23" s="134"/>
    </row>
    <row r="24" spans="1:49" x14ac:dyDescent="0.2">
      <c r="A24" s="140" t="s">
        <v>89</v>
      </c>
      <c r="S24" s="140" t="s">
        <v>90</v>
      </c>
      <c r="V24" s="134"/>
      <c r="W24" s="134"/>
      <c r="Z24" s="134"/>
      <c r="AA24" s="134"/>
      <c r="AB24" s="134"/>
      <c r="AC24" s="134"/>
      <c r="AD24" s="134"/>
      <c r="AF24" s="134"/>
      <c r="AG24" s="134"/>
      <c r="AH24" s="134"/>
      <c r="AI24" s="134"/>
      <c r="AJ24" s="134"/>
    </row>
    <row r="25" spans="1:49" x14ac:dyDescent="0.2">
      <c r="AN25" s="135" t="s">
        <v>233</v>
      </c>
    </row>
    <row r="26" spans="1:49" ht="20.25" customHeight="1" x14ac:dyDescent="0.3">
      <c r="A26" s="251" t="s">
        <v>232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4"/>
    </row>
    <row r="27" spans="1:49" x14ac:dyDescent="0.2">
      <c r="A27" s="152" t="s">
        <v>5</v>
      </c>
      <c r="B27" s="152"/>
      <c r="C27" s="152"/>
      <c r="D27" s="153" t="s">
        <v>6</v>
      </c>
      <c r="E27" s="153"/>
      <c r="F27" s="154" t="s">
        <v>7</v>
      </c>
      <c r="G27" s="154"/>
      <c r="H27" s="154"/>
      <c r="I27" s="152" t="s">
        <v>8</v>
      </c>
      <c r="J27" s="152"/>
      <c r="K27" s="152"/>
      <c r="L27" s="152" t="s">
        <v>9</v>
      </c>
      <c r="M27" s="152"/>
      <c r="N27" s="152" t="s">
        <v>10</v>
      </c>
      <c r="O27" s="152"/>
      <c r="P27" s="152"/>
      <c r="Q27" s="152"/>
      <c r="R27" s="152"/>
      <c r="S27" s="152"/>
      <c r="T27" s="152"/>
      <c r="U27" s="8"/>
      <c r="V27" s="152" t="s">
        <v>11</v>
      </c>
      <c r="W27" s="152"/>
      <c r="X27" s="152"/>
      <c r="Y27" s="152"/>
      <c r="Z27" s="152"/>
      <c r="AA27" s="8"/>
      <c r="AB27" s="152" t="s">
        <v>12</v>
      </c>
      <c r="AC27" s="152"/>
      <c r="AD27" s="152"/>
      <c r="AE27" s="152"/>
      <c r="AF27" s="152"/>
      <c r="AG27" s="152"/>
      <c r="AH27" s="152"/>
      <c r="AI27" s="152" t="s">
        <v>13</v>
      </c>
      <c r="AJ27" s="152"/>
      <c r="AK27" s="152"/>
      <c r="AL27" s="152"/>
      <c r="AM27" s="152"/>
      <c r="AN27" s="152"/>
      <c r="AO27" s="9"/>
    </row>
    <row r="28" spans="1:49" x14ac:dyDescent="0.2">
      <c r="A28" s="162" t="str">
        <f>$H$1</f>
        <v>M18-1</v>
      </c>
      <c r="B28" s="162"/>
      <c r="C28" s="162"/>
      <c r="D28" s="162">
        <v>1</v>
      </c>
      <c r="E28" s="162"/>
      <c r="F28" s="162" t="s">
        <v>91</v>
      </c>
      <c r="G28" s="162"/>
      <c r="H28" s="162"/>
      <c r="I28" s="156" t="s">
        <v>92</v>
      </c>
      <c r="J28" s="156"/>
      <c r="K28" s="156"/>
      <c r="L28" s="157">
        <v>1</v>
      </c>
      <c r="M28" s="157"/>
      <c r="N28" s="158" t="str">
        <f>B9</f>
        <v>BCH1</v>
      </c>
      <c r="O28" s="158"/>
      <c r="P28" s="158"/>
      <c r="Q28" s="136" t="s">
        <v>17</v>
      </c>
      <c r="R28" s="158" t="str">
        <f>B10</f>
        <v>R2-1</v>
      </c>
      <c r="S28" s="158"/>
      <c r="T28" s="158"/>
      <c r="V28" s="208"/>
      <c r="W28" s="208"/>
      <c r="X28" s="136" t="s">
        <v>18</v>
      </c>
      <c r="Y28" s="160"/>
      <c r="Z28" s="160"/>
      <c r="AB28" s="140" t="str">
        <f>$T$9</f>
        <v>MTVL</v>
      </c>
      <c r="AC28" s="145"/>
      <c r="AD28" s="145"/>
      <c r="AE28" s="144" t="s">
        <v>17</v>
      </c>
      <c r="AF28" s="145" t="str">
        <f>$T$10</f>
        <v>TURA</v>
      </c>
      <c r="AG28" s="145"/>
      <c r="AH28" s="145"/>
      <c r="AK28" s="162" t="str">
        <f>R30</f>
        <v>MTVL</v>
      </c>
      <c r="AL28" s="162"/>
      <c r="AM28" s="162"/>
      <c r="AQ28" s="140" t="str">
        <f>N28&amp;R28</f>
        <v>BCH1R2-1</v>
      </c>
      <c r="AR28" s="140">
        <f>V28</f>
        <v>0</v>
      </c>
      <c r="AS28" s="140">
        <f>Y28</f>
        <v>0</v>
      </c>
      <c r="AU28" s="140" t="str">
        <f>R28&amp;N28</f>
        <v>R2-1BCH1</v>
      </c>
      <c r="AV28" s="140">
        <f>Y28</f>
        <v>0</v>
      </c>
      <c r="AW28" s="140">
        <f>V28</f>
        <v>0</v>
      </c>
    </row>
    <row r="29" spans="1:49" x14ac:dyDescent="0.2">
      <c r="A29" s="162" t="str">
        <f>$H$1</f>
        <v>M18-1</v>
      </c>
      <c r="B29" s="162"/>
      <c r="C29" s="162"/>
      <c r="D29" s="162">
        <v>2</v>
      </c>
      <c r="E29" s="162"/>
      <c r="F29" s="162" t="s">
        <v>93</v>
      </c>
      <c r="G29" s="162"/>
      <c r="H29" s="162"/>
      <c r="I29" s="156" t="s">
        <v>92</v>
      </c>
      <c r="J29" s="156"/>
      <c r="K29" s="156"/>
      <c r="L29" s="157">
        <v>2</v>
      </c>
      <c r="M29" s="157"/>
      <c r="N29" s="158" t="str">
        <f>H11</f>
        <v>R2-3</v>
      </c>
      <c r="O29" s="158"/>
      <c r="P29" s="158"/>
      <c r="Q29" s="136" t="s">
        <v>17</v>
      </c>
      <c r="R29" s="158" t="str">
        <f>H9</f>
        <v>TSGB</v>
      </c>
      <c r="S29" s="158"/>
      <c r="T29" s="158"/>
      <c r="V29" s="159"/>
      <c r="W29" s="159"/>
      <c r="X29" s="136" t="s">
        <v>18</v>
      </c>
      <c r="Y29" s="160"/>
      <c r="Z29" s="160"/>
      <c r="AB29" s="140" t="str">
        <f>$H$10</f>
        <v>HHT</v>
      </c>
      <c r="AC29" s="145"/>
      <c r="AD29" s="145"/>
      <c r="AE29" s="144" t="s">
        <v>17</v>
      </c>
      <c r="AF29" s="140" t="str">
        <f>$N$10</f>
        <v>ETV</v>
      </c>
      <c r="AG29" s="145"/>
      <c r="AH29" s="145"/>
      <c r="AK29" s="162" t="str">
        <f>N30</f>
        <v>R2-2</v>
      </c>
      <c r="AL29" s="162"/>
      <c r="AM29" s="162"/>
      <c r="AQ29" s="140" t="str">
        <f>N29&amp;R29</f>
        <v>R2-3TSGB</v>
      </c>
      <c r="AR29" s="140">
        <f>V29</f>
        <v>0</v>
      </c>
      <c r="AS29" s="140">
        <f>Y29</f>
        <v>0</v>
      </c>
      <c r="AU29" s="140" t="str">
        <f>R29&amp;N29</f>
        <v>TSGBR2-3</v>
      </c>
      <c r="AV29" s="140">
        <f>Y29</f>
        <v>0</v>
      </c>
      <c r="AW29" s="140">
        <f>V29</f>
        <v>0</v>
      </c>
    </row>
    <row r="30" spans="1:49" x14ac:dyDescent="0.2">
      <c r="A30" s="162" t="str">
        <f>$H$1</f>
        <v>M18-1</v>
      </c>
      <c r="B30" s="162"/>
      <c r="C30" s="162"/>
      <c r="D30" s="162">
        <v>3</v>
      </c>
      <c r="E30" s="162"/>
      <c r="F30" s="162" t="s">
        <v>94</v>
      </c>
      <c r="G30" s="162"/>
      <c r="H30" s="162"/>
      <c r="I30" s="156" t="s">
        <v>95</v>
      </c>
      <c r="J30" s="156"/>
      <c r="K30" s="156"/>
      <c r="L30" s="157">
        <v>1</v>
      </c>
      <c r="M30" s="157"/>
      <c r="N30" s="158" t="str">
        <f>T11</f>
        <v>R2-2</v>
      </c>
      <c r="O30" s="158"/>
      <c r="P30" s="158"/>
      <c r="Q30" s="136" t="s">
        <v>17</v>
      </c>
      <c r="R30" s="158" t="str">
        <f>T9</f>
        <v>MTVL</v>
      </c>
      <c r="S30" s="158"/>
      <c r="T30" s="158"/>
      <c r="V30" s="159"/>
      <c r="W30" s="159"/>
      <c r="X30" s="136" t="s">
        <v>18</v>
      </c>
      <c r="Y30" s="160"/>
      <c r="Z30" s="160"/>
      <c r="AB30" s="145" t="str">
        <f>$T$10</f>
        <v>TURA</v>
      </c>
      <c r="AC30" s="145"/>
      <c r="AD30" s="145"/>
      <c r="AE30" s="144" t="s">
        <v>17</v>
      </c>
      <c r="AF30" s="145" t="str">
        <f>$H$10</f>
        <v>HHT</v>
      </c>
      <c r="AG30" s="145"/>
      <c r="AH30" s="145"/>
      <c r="AK30" s="162" t="str">
        <f>H9</f>
        <v>TSGB</v>
      </c>
      <c r="AL30" s="162"/>
      <c r="AM30" s="162"/>
      <c r="AQ30" s="140" t="str">
        <f>N30&amp;R30</f>
        <v>R2-2MTVL</v>
      </c>
      <c r="AR30" s="140">
        <f>V30</f>
        <v>0</v>
      </c>
      <c r="AS30" s="140">
        <f>Y30</f>
        <v>0</v>
      </c>
      <c r="AU30" s="140" t="str">
        <f>R30&amp;N30</f>
        <v>MTVLR2-2</v>
      </c>
      <c r="AV30" s="140">
        <f>Y30</f>
        <v>0</v>
      </c>
      <c r="AW30" s="140">
        <f>V30</f>
        <v>0</v>
      </c>
    </row>
    <row r="31" spans="1:49" x14ac:dyDescent="0.2">
      <c r="A31" s="11"/>
      <c r="B31" s="11"/>
      <c r="C31" s="11"/>
      <c r="D31" s="12"/>
      <c r="E31" s="12"/>
      <c r="F31" s="136"/>
      <c r="G31" s="136"/>
      <c r="H31" s="136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V31" s="11"/>
      <c r="W31" s="11"/>
      <c r="X31" s="11"/>
      <c r="Y31" s="11"/>
      <c r="Z31" s="11"/>
      <c r="AB31" s="145"/>
      <c r="AC31" s="145"/>
      <c r="AD31" s="145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4"/>
    </row>
    <row r="32" spans="1:49" x14ac:dyDescent="0.2">
      <c r="A32" s="152" t="s">
        <v>5</v>
      </c>
      <c r="B32" s="152"/>
      <c r="C32" s="152"/>
      <c r="D32" s="153" t="s">
        <v>6</v>
      </c>
      <c r="E32" s="153"/>
      <c r="F32" s="154" t="s">
        <v>7</v>
      </c>
      <c r="G32" s="154"/>
      <c r="H32" s="154"/>
      <c r="I32" s="152" t="s">
        <v>8</v>
      </c>
      <c r="J32" s="152"/>
      <c r="K32" s="152"/>
      <c r="L32" s="152" t="s">
        <v>9</v>
      </c>
      <c r="M32" s="152"/>
      <c r="N32" s="152" t="s">
        <v>10</v>
      </c>
      <c r="O32" s="152"/>
      <c r="P32" s="152"/>
      <c r="Q32" s="152"/>
      <c r="R32" s="152"/>
      <c r="S32" s="152"/>
      <c r="T32" s="152"/>
      <c r="U32" s="8"/>
      <c r="V32" s="152" t="s">
        <v>11</v>
      </c>
      <c r="W32" s="152"/>
      <c r="X32" s="152"/>
      <c r="Y32" s="152"/>
      <c r="Z32" s="152"/>
      <c r="AA32" s="8"/>
      <c r="AB32" s="152" t="s">
        <v>12</v>
      </c>
      <c r="AC32" s="152"/>
      <c r="AD32" s="152"/>
      <c r="AE32" s="152"/>
      <c r="AF32" s="152"/>
      <c r="AG32" s="152"/>
      <c r="AH32" s="152"/>
      <c r="AI32" s="152" t="s">
        <v>13</v>
      </c>
      <c r="AJ32" s="152"/>
      <c r="AK32" s="152"/>
      <c r="AL32" s="152"/>
      <c r="AM32" s="152"/>
      <c r="AN32" s="152"/>
      <c r="AO32" s="9"/>
    </row>
    <row r="33" spans="1:64" x14ac:dyDescent="0.2">
      <c r="A33" s="162" t="str">
        <f>$H$1</f>
        <v>M18-1</v>
      </c>
      <c r="B33" s="162"/>
      <c r="C33" s="162"/>
      <c r="D33" s="162">
        <v>4</v>
      </c>
      <c r="E33" s="162"/>
      <c r="F33" s="162" t="s">
        <v>91</v>
      </c>
      <c r="G33" s="162"/>
      <c r="H33" s="162"/>
      <c r="I33" s="156" t="s">
        <v>96</v>
      </c>
      <c r="J33" s="156"/>
      <c r="K33" s="156"/>
      <c r="L33" s="157">
        <v>1</v>
      </c>
      <c r="M33" s="157"/>
      <c r="N33" s="158" t="str">
        <f>B10</f>
        <v>R2-1</v>
      </c>
      <c r="O33" s="158"/>
      <c r="P33" s="158"/>
      <c r="Q33" s="136" t="s">
        <v>17</v>
      </c>
      <c r="R33" s="158" t="str">
        <f>B11</f>
        <v>R2-4</v>
      </c>
      <c r="S33" s="158"/>
      <c r="T33" s="158"/>
      <c r="V33" s="208"/>
      <c r="W33" s="208"/>
      <c r="X33" s="136" t="s">
        <v>18</v>
      </c>
      <c r="Y33" s="160"/>
      <c r="Z33" s="160"/>
      <c r="AB33" s="145" t="str">
        <f>$T$10</f>
        <v>TURA</v>
      </c>
      <c r="AC33" s="145"/>
      <c r="AD33" s="145"/>
      <c r="AE33" s="144" t="s">
        <v>17</v>
      </c>
      <c r="AF33" s="145" t="str">
        <f>$H$10</f>
        <v>HHT</v>
      </c>
      <c r="AG33" s="145"/>
      <c r="AH33" s="145"/>
      <c r="AK33" s="162" t="str">
        <f>N9</f>
        <v>RIST</v>
      </c>
      <c r="AL33" s="162"/>
      <c r="AM33" s="162"/>
      <c r="AQ33" s="140" t="str">
        <f>N33&amp;R33</f>
        <v>R2-1R2-4</v>
      </c>
      <c r="AR33" s="140">
        <f>V33</f>
        <v>0</v>
      </c>
      <c r="AS33" s="140">
        <f>Y33</f>
        <v>0</v>
      </c>
      <c r="AU33" s="140" t="str">
        <f>R33&amp;N33</f>
        <v>R2-4R2-1</v>
      </c>
      <c r="AV33" s="140">
        <f>Y33</f>
        <v>0</v>
      </c>
      <c r="AW33" s="140">
        <f>V33</f>
        <v>0</v>
      </c>
    </row>
    <row r="34" spans="1:64" x14ac:dyDescent="0.2">
      <c r="A34" s="162" t="str">
        <f>$H$1</f>
        <v>M18-1</v>
      </c>
      <c r="B34" s="162"/>
      <c r="C34" s="162"/>
      <c r="D34" s="162">
        <v>5</v>
      </c>
      <c r="E34" s="162"/>
      <c r="F34" s="162" t="s">
        <v>93</v>
      </c>
      <c r="G34" s="162"/>
      <c r="H34" s="162"/>
      <c r="I34" s="156" t="s">
        <v>96</v>
      </c>
      <c r="J34" s="156"/>
      <c r="K34" s="156"/>
      <c r="L34" s="157">
        <v>2</v>
      </c>
      <c r="M34" s="157"/>
      <c r="N34" s="158" t="str">
        <f>H10</f>
        <v>HHT</v>
      </c>
      <c r="O34" s="158"/>
      <c r="P34" s="158"/>
      <c r="Q34" s="136" t="s">
        <v>17</v>
      </c>
      <c r="R34" s="158" t="str">
        <f>H11</f>
        <v>R2-3</v>
      </c>
      <c r="S34" s="158"/>
      <c r="T34" s="158"/>
      <c r="V34" s="159"/>
      <c r="W34" s="159"/>
      <c r="X34" s="136" t="s">
        <v>18</v>
      </c>
      <c r="Y34" s="160"/>
      <c r="Z34" s="160"/>
      <c r="AB34" s="145" t="str">
        <f>$N$10</f>
        <v>ETV</v>
      </c>
      <c r="AC34" s="145"/>
      <c r="AD34" s="145"/>
      <c r="AE34" s="144" t="s">
        <v>17</v>
      </c>
      <c r="AF34" s="145" t="str">
        <f>$T$9</f>
        <v>MTVL</v>
      </c>
      <c r="AG34" s="145"/>
      <c r="AH34" s="145"/>
      <c r="AK34" s="162" t="str">
        <f>N36</f>
        <v>TURA</v>
      </c>
      <c r="AL34" s="162"/>
      <c r="AM34" s="162"/>
      <c r="AQ34" s="140" t="str">
        <f>N34&amp;R34</f>
        <v>HHTR2-3</v>
      </c>
      <c r="AR34" s="140">
        <f>V34</f>
        <v>0</v>
      </c>
      <c r="AS34" s="140">
        <f>Y34</f>
        <v>0</v>
      </c>
      <c r="AU34" s="140" t="str">
        <f>R34&amp;N34</f>
        <v>R2-3HHT</v>
      </c>
      <c r="AV34" s="140">
        <f>Y34</f>
        <v>0</v>
      </c>
      <c r="AW34" s="140">
        <f>V34</f>
        <v>0</v>
      </c>
    </row>
    <row r="35" spans="1:64" x14ac:dyDescent="0.2">
      <c r="A35" s="162" t="str">
        <f>$H$1</f>
        <v>M18-1</v>
      </c>
      <c r="B35" s="162"/>
      <c r="C35" s="162"/>
      <c r="D35" s="162">
        <v>6</v>
      </c>
      <c r="E35" s="162"/>
      <c r="F35" s="162" t="s">
        <v>97</v>
      </c>
      <c r="G35" s="162"/>
      <c r="H35" s="162"/>
      <c r="I35" s="156" t="s">
        <v>35</v>
      </c>
      <c r="J35" s="156"/>
      <c r="K35" s="156"/>
      <c r="L35" s="157">
        <v>1</v>
      </c>
      <c r="M35" s="157"/>
      <c r="N35" s="158" t="str">
        <f>N10</f>
        <v>ETV</v>
      </c>
      <c r="O35" s="158"/>
      <c r="P35" s="158"/>
      <c r="Q35" s="136" t="s">
        <v>17</v>
      </c>
      <c r="R35" s="158" t="str">
        <f>N9</f>
        <v>RIST</v>
      </c>
      <c r="S35" s="158"/>
      <c r="T35" s="158"/>
      <c r="V35" s="159"/>
      <c r="W35" s="159"/>
      <c r="X35" s="136" t="s">
        <v>18</v>
      </c>
      <c r="Y35" s="160"/>
      <c r="Z35" s="160"/>
      <c r="AB35" s="145" t="str">
        <f>$T$9</f>
        <v>MTVL</v>
      </c>
      <c r="AC35" s="145"/>
      <c r="AD35" s="145"/>
      <c r="AE35" s="144" t="s">
        <v>17</v>
      </c>
      <c r="AF35" s="145" t="str">
        <f>$H$10</f>
        <v>HHT</v>
      </c>
      <c r="AG35" s="145"/>
      <c r="AH35" s="145"/>
      <c r="AK35" s="162" t="str">
        <f>N33</f>
        <v>R2-1</v>
      </c>
      <c r="AL35" s="162"/>
      <c r="AM35" s="162"/>
      <c r="BL35" s="145"/>
    </row>
    <row r="36" spans="1:64" x14ac:dyDescent="0.2">
      <c r="A36" s="162" t="str">
        <f>$H$1</f>
        <v>M18-1</v>
      </c>
      <c r="B36" s="162"/>
      <c r="C36" s="162"/>
      <c r="D36" s="162">
        <v>7</v>
      </c>
      <c r="E36" s="162"/>
      <c r="F36" s="162" t="s">
        <v>94</v>
      </c>
      <c r="G36" s="162"/>
      <c r="H36" s="162"/>
      <c r="I36" s="156" t="s">
        <v>35</v>
      </c>
      <c r="J36" s="156"/>
      <c r="K36" s="156"/>
      <c r="L36" s="157">
        <v>2</v>
      </c>
      <c r="M36" s="157"/>
      <c r="N36" s="158" t="str">
        <f>T10</f>
        <v>TURA</v>
      </c>
      <c r="O36" s="158"/>
      <c r="P36" s="158"/>
      <c r="Q36" s="136" t="s">
        <v>17</v>
      </c>
      <c r="R36" s="158" t="str">
        <f>T11</f>
        <v>R2-2</v>
      </c>
      <c r="S36" s="158"/>
      <c r="T36" s="158"/>
      <c r="V36" s="159"/>
      <c r="W36" s="159"/>
      <c r="X36" s="136" t="s">
        <v>18</v>
      </c>
      <c r="Y36" s="160"/>
      <c r="Z36" s="160"/>
      <c r="AB36" s="145" t="str">
        <f>$T$10</f>
        <v>TURA</v>
      </c>
      <c r="AC36" s="145"/>
      <c r="AD36" s="145"/>
      <c r="AE36" s="144" t="s">
        <v>17</v>
      </c>
      <c r="AF36" s="145" t="str">
        <f>$N$10</f>
        <v>ETV</v>
      </c>
      <c r="AG36" s="145"/>
      <c r="AH36" s="145"/>
      <c r="AK36" s="162" t="str">
        <f>H10</f>
        <v>HHT</v>
      </c>
      <c r="AL36" s="162"/>
      <c r="AM36" s="162"/>
      <c r="AQ36" s="140" t="str">
        <f>N36&amp;R36</f>
        <v>TURAR2-2</v>
      </c>
      <c r="AR36" s="140">
        <f>V36</f>
        <v>0</v>
      </c>
      <c r="AS36" s="140">
        <f>Y36</f>
        <v>0</v>
      </c>
      <c r="AU36" s="140" t="str">
        <f>R36&amp;N36</f>
        <v>R2-2TURA</v>
      </c>
      <c r="AV36" s="140">
        <f>Y36</f>
        <v>0</v>
      </c>
      <c r="AW36" s="140">
        <f>V36</f>
        <v>0</v>
      </c>
    </row>
    <row r="37" spans="1:64" x14ac:dyDescent="0.2">
      <c r="AB37" s="145"/>
      <c r="AC37" s="145"/>
      <c r="AD37" s="145"/>
      <c r="AE37" s="145"/>
      <c r="AF37" s="145"/>
      <c r="AG37" s="145"/>
      <c r="AH37" s="145"/>
    </row>
    <row r="38" spans="1:64" x14ac:dyDescent="0.2">
      <c r="A38" s="152" t="s">
        <v>5</v>
      </c>
      <c r="B38" s="152"/>
      <c r="C38" s="152"/>
      <c r="D38" s="153" t="s">
        <v>6</v>
      </c>
      <c r="E38" s="153"/>
      <c r="F38" s="154" t="s">
        <v>7</v>
      </c>
      <c r="G38" s="154"/>
      <c r="H38" s="154"/>
      <c r="I38" s="152" t="s">
        <v>8</v>
      </c>
      <c r="J38" s="152"/>
      <c r="K38" s="152"/>
      <c r="L38" s="152" t="s">
        <v>9</v>
      </c>
      <c r="M38" s="152"/>
      <c r="N38" s="152" t="s">
        <v>10</v>
      </c>
      <c r="O38" s="152"/>
      <c r="P38" s="152"/>
      <c r="Q38" s="152"/>
      <c r="R38" s="152"/>
      <c r="S38" s="152"/>
      <c r="T38" s="152"/>
      <c r="U38" s="8"/>
      <c r="V38" s="152" t="s">
        <v>11</v>
      </c>
      <c r="W38" s="152"/>
      <c r="X38" s="152"/>
      <c r="Y38" s="152"/>
      <c r="Z38" s="152"/>
      <c r="AA38" s="8"/>
      <c r="AB38" s="152" t="s">
        <v>12</v>
      </c>
      <c r="AC38" s="152"/>
      <c r="AD38" s="152"/>
      <c r="AE38" s="152"/>
      <c r="AF38" s="152"/>
      <c r="AG38" s="152"/>
      <c r="AH38" s="152"/>
      <c r="AI38" s="152" t="s">
        <v>13</v>
      </c>
      <c r="AJ38" s="152"/>
      <c r="AK38" s="152"/>
      <c r="AL38" s="152"/>
      <c r="AM38" s="152"/>
      <c r="AN38" s="152"/>
      <c r="AO38" s="9"/>
    </row>
    <row r="39" spans="1:64" x14ac:dyDescent="0.2">
      <c r="A39" s="162" t="str">
        <f>$H$1</f>
        <v>M18-1</v>
      </c>
      <c r="B39" s="162"/>
      <c r="C39" s="162"/>
      <c r="D39" s="162">
        <v>8</v>
      </c>
      <c r="E39" s="162"/>
      <c r="F39" s="162" t="s">
        <v>91</v>
      </c>
      <c r="G39" s="162"/>
      <c r="H39" s="162"/>
      <c r="I39" s="156" t="s">
        <v>98</v>
      </c>
      <c r="J39" s="156"/>
      <c r="K39" s="156"/>
      <c r="L39" s="157">
        <v>2</v>
      </c>
      <c r="M39" s="157"/>
      <c r="N39" s="158" t="str">
        <f>B11</f>
        <v>R2-4</v>
      </c>
      <c r="O39" s="158"/>
      <c r="P39" s="158"/>
      <c r="Q39" s="136" t="s">
        <v>17</v>
      </c>
      <c r="R39" s="158" t="str">
        <f>B9</f>
        <v>BCH1</v>
      </c>
      <c r="S39" s="158"/>
      <c r="T39" s="158"/>
      <c r="V39" s="208"/>
      <c r="W39" s="208"/>
      <c r="X39" s="136" t="s">
        <v>18</v>
      </c>
      <c r="Y39" s="160"/>
      <c r="Z39" s="160"/>
      <c r="AB39" s="145" t="str">
        <f>$T$11</f>
        <v>R2-2</v>
      </c>
      <c r="AC39" s="145"/>
      <c r="AD39" s="145"/>
      <c r="AE39" s="144" t="s">
        <v>17</v>
      </c>
      <c r="AF39" s="145" t="str">
        <f>$T$9</f>
        <v>MTVL</v>
      </c>
      <c r="AG39" s="145"/>
      <c r="AH39" s="145"/>
      <c r="AK39" s="162" t="str">
        <f>N10</f>
        <v>ETV</v>
      </c>
      <c r="AL39" s="162"/>
      <c r="AM39" s="162"/>
      <c r="AQ39" s="140" t="str">
        <f>N39&amp;R39</f>
        <v>R2-4BCH1</v>
      </c>
      <c r="AR39" s="140">
        <f>V39</f>
        <v>0</v>
      </c>
      <c r="AS39" s="140">
        <f>Y39</f>
        <v>0</v>
      </c>
      <c r="AU39" s="140" t="str">
        <f>R39&amp;N39</f>
        <v>BCH1R2-4</v>
      </c>
      <c r="AV39" s="140">
        <f>Y39</f>
        <v>0</v>
      </c>
      <c r="AW39" s="140">
        <f>V39</f>
        <v>0</v>
      </c>
    </row>
    <row r="40" spans="1:64" x14ac:dyDescent="0.2">
      <c r="A40" s="162" t="str">
        <f>$H$1</f>
        <v>M18-1</v>
      </c>
      <c r="B40" s="162"/>
      <c r="C40" s="162"/>
      <c r="D40" s="162">
        <v>9</v>
      </c>
      <c r="E40" s="162"/>
      <c r="F40" s="162" t="s">
        <v>93</v>
      </c>
      <c r="G40" s="162"/>
      <c r="H40" s="162"/>
      <c r="I40" s="156" t="s">
        <v>98</v>
      </c>
      <c r="J40" s="156"/>
      <c r="K40" s="156"/>
      <c r="L40" s="157">
        <v>1</v>
      </c>
      <c r="M40" s="157"/>
      <c r="N40" s="158" t="str">
        <f>H9</f>
        <v>TSGB</v>
      </c>
      <c r="O40" s="158"/>
      <c r="P40" s="158"/>
      <c r="Q40" s="136" t="s">
        <v>17</v>
      </c>
      <c r="R40" s="158" t="str">
        <f>H10</f>
        <v>HHT</v>
      </c>
      <c r="S40" s="158"/>
      <c r="T40" s="158"/>
      <c r="V40" s="159"/>
      <c r="W40" s="159"/>
      <c r="X40" s="136" t="s">
        <v>18</v>
      </c>
      <c r="Y40" s="160"/>
      <c r="Z40" s="160"/>
      <c r="AB40" s="140" t="str">
        <f>$H$11</f>
        <v>R2-3</v>
      </c>
      <c r="AC40" s="145"/>
      <c r="AD40" s="145"/>
      <c r="AE40" s="144" t="s">
        <v>17</v>
      </c>
      <c r="AF40" s="145" t="str">
        <f>$B$11</f>
        <v>R2-4</v>
      </c>
      <c r="AG40" s="145"/>
      <c r="AH40" s="145"/>
      <c r="AK40" s="162" t="str">
        <f>R34</f>
        <v>R2-3</v>
      </c>
      <c r="AL40" s="162"/>
      <c r="AM40" s="162"/>
      <c r="AQ40" s="140" t="str">
        <f>N40&amp;R40</f>
        <v>TSGBHHT</v>
      </c>
      <c r="AR40" s="140">
        <f>V40</f>
        <v>0</v>
      </c>
      <c r="AS40" s="140">
        <f>Y40</f>
        <v>0</v>
      </c>
      <c r="AU40" s="140" t="str">
        <f>R40&amp;N40</f>
        <v>HHTTSGB</v>
      </c>
      <c r="AV40" s="140">
        <f>Y40</f>
        <v>0</v>
      </c>
      <c r="AW40" s="140">
        <f>V40</f>
        <v>0</v>
      </c>
    </row>
    <row r="41" spans="1:64" x14ac:dyDescent="0.2">
      <c r="A41" s="162" t="str">
        <f>$H$1</f>
        <v>M18-1</v>
      </c>
      <c r="B41" s="162"/>
      <c r="C41" s="162"/>
      <c r="D41" s="162">
        <v>10</v>
      </c>
      <c r="E41" s="162"/>
      <c r="F41" s="162" t="s">
        <v>97</v>
      </c>
      <c r="G41" s="162"/>
      <c r="H41" s="162"/>
      <c r="I41" s="156" t="s">
        <v>99</v>
      </c>
      <c r="J41" s="156"/>
      <c r="K41" s="156"/>
      <c r="L41" s="157">
        <v>2</v>
      </c>
      <c r="M41" s="157"/>
      <c r="N41" s="158" t="str">
        <f>N9</f>
        <v>RIST</v>
      </c>
      <c r="O41" s="158"/>
      <c r="P41" s="158"/>
      <c r="Q41" s="136" t="s">
        <v>17</v>
      </c>
      <c r="R41" s="158" t="str">
        <f>N10</f>
        <v>ETV</v>
      </c>
      <c r="S41" s="158"/>
      <c r="T41" s="158"/>
      <c r="V41" s="159"/>
      <c r="W41" s="159"/>
      <c r="X41" s="136" t="s">
        <v>18</v>
      </c>
      <c r="Y41" s="160"/>
      <c r="Z41" s="160"/>
      <c r="AB41" s="145" t="str">
        <f>$T$11</f>
        <v>R2-2</v>
      </c>
      <c r="AC41" s="145"/>
      <c r="AD41" s="145"/>
      <c r="AE41" s="144" t="s">
        <v>17</v>
      </c>
      <c r="AF41" s="145" t="str">
        <f>$H$11</f>
        <v>R2-3</v>
      </c>
      <c r="AG41" s="145"/>
      <c r="AH41" s="145"/>
      <c r="AK41" s="162" t="str">
        <f>B9</f>
        <v>BCH1</v>
      </c>
      <c r="AL41" s="162"/>
      <c r="AM41" s="162"/>
    </row>
    <row r="42" spans="1:64" x14ac:dyDescent="0.2">
      <c r="A42" s="162" t="str">
        <f>$H$1</f>
        <v>M18-1</v>
      </c>
      <c r="B42" s="162"/>
      <c r="C42" s="162"/>
      <c r="D42" s="162">
        <v>11</v>
      </c>
      <c r="E42" s="162"/>
      <c r="F42" s="162" t="s">
        <v>94</v>
      </c>
      <c r="G42" s="162"/>
      <c r="H42" s="162"/>
      <c r="I42" s="156" t="s">
        <v>99</v>
      </c>
      <c r="J42" s="156"/>
      <c r="K42" s="156"/>
      <c r="L42" s="157">
        <v>1</v>
      </c>
      <c r="M42" s="157"/>
      <c r="N42" s="158" t="str">
        <f>T9</f>
        <v>MTVL</v>
      </c>
      <c r="O42" s="158"/>
      <c r="P42" s="158"/>
      <c r="Q42" s="136" t="s">
        <v>17</v>
      </c>
      <c r="R42" s="158" t="str">
        <f>T10</f>
        <v>TURA</v>
      </c>
      <c r="S42" s="158"/>
      <c r="T42" s="158"/>
      <c r="V42" s="159"/>
      <c r="W42" s="159"/>
      <c r="X42" s="136" t="s">
        <v>18</v>
      </c>
      <c r="Y42" s="160"/>
      <c r="Z42" s="160"/>
      <c r="AB42" s="145" t="str">
        <f>$N$9</f>
        <v>RIST</v>
      </c>
      <c r="AC42" s="145"/>
      <c r="AD42" s="145"/>
      <c r="AE42" s="144" t="s">
        <v>17</v>
      </c>
      <c r="AF42" s="145" t="str">
        <f>$B$11</f>
        <v>R2-4</v>
      </c>
      <c r="AG42" s="145"/>
      <c r="AH42" s="145"/>
      <c r="AK42" s="162" t="str">
        <f>N39</f>
        <v>R2-4</v>
      </c>
      <c r="AL42" s="162"/>
      <c r="AM42" s="162"/>
      <c r="AQ42" s="140" t="str">
        <f>N42&amp;R42</f>
        <v>MTVLTURA</v>
      </c>
      <c r="AR42" s="140">
        <f>V42</f>
        <v>0</v>
      </c>
      <c r="AS42" s="140">
        <f>Y42</f>
        <v>0</v>
      </c>
      <c r="AU42" s="140" t="str">
        <f>R42&amp;N42</f>
        <v>TURAMTVL</v>
      </c>
      <c r="AV42" s="140">
        <f>Y42</f>
        <v>0</v>
      </c>
      <c r="AW42" s="140">
        <f>V42</f>
        <v>0</v>
      </c>
    </row>
    <row r="43" spans="1:64" x14ac:dyDescent="0.2">
      <c r="AB43" s="145"/>
      <c r="AC43" s="145"/>
      <c r="AD43" s="145"/>
      <c r="AE43" s="145"/>
      <c r="AF43" s="145"/>
      <c r="AG43" s="145"/>
      <c r="AH43" s="145"/>
    </row>
    <row r="44" spans="1:64" x14ac:dyDescent="0.2">
      <c r="A44" s="152" t="s">
        <v>5</v>
      </c>
      <c r="B44" s="152"/>
      <c r="C44" s="152"/>
      <c r="D44" s="153" t="s">
        <v>6</v>
      </c>
      <c r="E44" s="153"/>
      <c r="F44" s="154" t="s">
        <v>7</v>
      </c>
      <c r="G44" s="154"/>
      <c r="H44" s="154"/>
      <c r="I44" s="152" t="s">
        <v>8</v>
      </c>
      <c r="J44" s="152"/>
      <c r="K44" s="152"/>
      <c r="L44" s="152" t="s">
        <v>9</v>
      </c>
      <c r="M44" s="152"/>
      <c r="N44" s="152" t="s">
        <v>10</v>
      </c>
      <c r="O44" s="152"/>
      <c r="P44" s="152"/>
      <c r="Q44" s="152"/>
      <c r="R44" s="152"/>
      <c r="S44" s="152"/>
      <c r="T44" s="152"/>
      <c r="U44" s="8"/>
      <c r="V44" s="152" t="s">
        <v>11</v>
      </c>
      <c r="W44" s="152"/>
      <c r="X44" s="152"/>
      <c r="Y44" s="152"/>
      <c r="Z44" s="152"/>
      <c r="AA44" s="8"/>
      <c r="AB44" s="152" t="s">
        <v>12</v>
      </c>
      <c r="AC44" s="152"/>
      <c r="AD44" s="152"/>
      <c r="AE44" s="152"/>
      <c r="AF44" s="152"/>
      <c r="AG44" s="152"/>
      <c r="AH44" s="152"/>
      <c r="AI44" s="152" t="s">
        <v>13</v>
      </c>
      <c r="AJ44" s="152"/>
      <c r="AK44" s="152"/>
      <c r="AL44" s="152"/>
      <c r="AM44" s="152"/>
      <c r="AN44" s="152"/>
      <c r="AO44" s="9"/>
    </row>
    <row r="45" spans="1:64" x14ac:dyDescent="0.2">
      <c r="A45" s="162" t="str">
        <f t="shared" ref="A45:A52" si="0">$H$1</f>
        <v>M18-1</v>
      </c>
      <c r="B45" s="162"/>
      <c r="C45" s="162"/>
      <c r="D45" s="162">
        <v>12</v>
      </c>
      <c r="E45" s="162"/>
      <c r="F45" s="162" t="s">
        <v>100</v>
      </c>
      <c r="G45" s="162"/>
      <c r="H45" s="162"/>
      <c r="I45" s="156" t="s">
        <v>101</v>
      </c>
      <c r="J45" s="156"/>
      <c r="K45" s="156"/>
      <c r="L45" s="157">
        <v>2</v>
      </c>
      <c r="M45" s="157"/>
      <c r="N45" s="158" t="str">
        <f>IF(AB12="",Z12,AB12)</f>
        <v>B2</v>
      </c>
      <c r="O45" s="158"/>
      <c r="P45" s="158"/>
      <c r="Q45" s="136" t="s">
        <v>17</v>
      </c>
      <c r="R45" s="158" t="str">
        <f>IF(AB9="",Z9,AB9)</f>
        <v>A1</v>
      </c>
      <c r="S45" s="158"/>
      <c r="T45" s="158"/>
      <c r="V45" s="159"/>
      <c r="W45" s="159"/>
      <c r="X45" s="136" t="s">
        <v>18</v>
      </c>
      <c r="Y45" s="160"/>
      <c r="Z45" s="160"/>
      <c r="AB45" s="145" t="str">
        <f>$H$11</f>
        <v>R2-3</v>
      </c>
      <c r="AC45" s="145"/>
      <c r="AD45" s="145"/>
      <c r="AE45" s="144" t="s">
        <v>17</v>
      </c>
      <c r="AF45" s="145" t="str">
        <f>$B$10</f>
        <v>R2-1</v>
      </c>
      <c r="AG45" s="145"/>
      <c r="AH45" s="145"/>
      <c r="AK45" s="162" t="str">
        <f>IF(AH9="",AF9,AH9)</f>
        <v>C1</v>
      </c>
      <c r="AL45" s="162"/>
      <c r="AM45" s="162"/>
      <c r="AQ45" s="140" t="str">
        <f t="shared" ref="AQ45:AQ52" si="1">N45&amp;R45</f>
        <v>B2A1</v>
      </c>
      <c r="AR45" s="140">
        <f t="shared" ref="AR45:AR52" si="2">V45</f>
        <v>0</v>
      </c>
      <c r="AS45" s="140">
        <f t="shared" ref="AS45:AS52" si="3">Y45</f>
        <v>0</v>
      </c>
      <c r="AU45" s="140" t="str">
        <f t="shared" ref="AU45:AU52" si="4">R45&amp;N45</f>
        <v>A1B2</v>
      </c>
      <c r="AV45" s="140">
        <f t="shared" ref="AV45:AV52" si="5">Y45</f>
        <v>0</v>
      </c>
      <c r="AW45" s="140">
        <f t="shared" ref="AW45:AW52" si="6">V45</f>
        <v>0</v>
      </c>
    </row>
    <row r="46" spans="1:64" x14ac:dyDescent="0.2">
      <c r="A46" s="162" t="str">
        <f t="shared" si="0"/>
        <v>M18-1</v>
      </c>
      <c r="B46" s="162"/>
      <c r="C46" s="162"/>
      <c r="D46" s="162">
        <v>13</v>
      </c>
      <c r="E46" s="162"/>
      <c r="F46" s="162" t="s">
        <v>100</v>
      </c>
      <c r="G46" s="162"/>
      <c r="H46" s="162"/>
      <c r="I46" s="156" t="s">
        <v>101</v>
      </c>
      <c r="J46" s="156"/>
      <c r="K46" s="156"/>
      <c r="L46" s="157">
        <v>1</v>
      </c>
      <c r="M46" s="157"/>
      <c r="N46" s="158" t="str">
        <f>IF(AB10="",Z10,AB10)</f>
        <v>B1</v>
      </c>
      <c r="O46" s="158"/>
      <c r="P46" s="158"/>
      <c r="Q46" s="136" t="s">
        <v>17</v>
      </c>
      <c r="R46" s="158" t="str">
        <f>IF(AB11="",Z11,AB11)</f>
        <v>A2</v>
      </c>
      <c r="S46" s="158"/>
      <c r="T46" s="158"/>
      <c r="V46" s="159"/>
      <c r="W46" s="159"/>
      <c r="X46" s="136" t="s">
        <v>18</v>
      </c>
      <c r="Y46" s="160"/>
      <c r="Z46" s="160"/>
      <c r="AB46" s="145" t="str">
        <f>$T$11</f>
        <v>R2-2</v>
      </c>
      <c r="AC46" s="145"/>
      <c r="AD46" s="145"/>
      <c r="AE46" s="144" t="s">
        <v>17</v>
      </c>
      <c r="AF46" s="145" t="str">
        <f>$H$9</f>
        <v>TSGB</v>
      </c>
      <c r="AG46" s="145"/>
      <c r="AH46" s="145"/>
      <c r="AK46" s="162" t="str">
        <f>IF(AH11="",AF11,AH11)</f>
        <v>C2</v>
      </c>
      <c r="AL46" s="162"/>
      <c r="AM46" s="162"/>
      <c r="AQ46" s="140" t="str">
        <f t="shared" si="1"/>
        <v>B1A2</v>
      </c>
      <c r="AR46" s="140">
        <f t="shared" si="2"/>
        <v>0</v>
      </c>
      <c r="AS46" s="140">
        <f t="shared" si="3"/>
        <v>0</v>
      </c>
      <c r="AU46" s="140" t="str">
        <f t="shared" si="4"/>
        <v>A2B1</v>
      </c>
      <c r="AV46" s="140">
        <f t="shared" si="5"/>
        <v>0</v>
      </c>
      <c r="AW46" s="140">
        <f t="shared" si="6"/>
        <v>0</v>
      </c>
    </row>
    <row r="47" spans="1:64" x14ac:dyDescent="0.2">
      <c r="A47" s="162" t="str">
        <f t="shared" si="0"/>
        <v>M18-1</v>
      </c>
      <c r="B47" s="162"/>
      <c r="C47" s="162"/>
      <c r="D47" s="162">
        <v>14</v>
      </c>
      <c r="E47" s="162"/>
      <c r="F47" s="162" t="s">
        <v>102</v>
      </c>
      <c r="G47" s="162"/>
      <c r="H47" s="162"/>
      <c r="I47" s="156" t="s">
        <v>103</v>
      </c>
      <c r="J47" s="156"/>
      <c r="K47" s="156"/>
      <c r="L47" s="157">
        <v>1</v>
      </c>
      <c r="M47" s="157"/>
      <c r="N47" s="158" t="str">
        <f>IF(AH10="",AF10,AH10)</f>
        <v>D1</v>
      </c>
      <c r="O47" s="158"/>
      <c r="P47" s="158"/>
      <c r="Q47" s="136" t="s">
        <v>17</v>
      </c>
      <c r="R47" s="158" t="str">
        <f>IF(AH11="",AF11,AH11)</f>
        <v>C2</v>
      </c>
      <c r="S47" s="158"/>
      <c r="T47" s="158"/>
      <c r="V47" s="159"/>
      <c r="W47" s="159"/>
      <c r="X47" s="136" t="s">
        <v>18</v>
      </c>
      <c r="Y47" s="160"/>
      <c r="Z47" s="160"/>
      <c r="AB47" s="140" t="str">
        <f>$B$11</f>
        <v>R2-4</v>
      </c>
      <c r="AC47" s="145"/>
      <c r="AD47" s="145"/>
      <c r="AE47" s="144" t="s">
        <v>17</v>
      </c>
      <c r="AF47" s="145" t="str">
        <f>$B$9</f>
        <v>BCH1</v>
      </c>
      <c r="AG47" s="145"/>
      <c r="AH47" s="145"/>
      <c r="AK47" s="162" t="str">
        <f>IF(AB10="",Z10,AB10)</f>
        <v>B1</v>
      </c>
      <c r="AL47" s="162"/>
      <c r="AM47" s="162"/>
      <c r="AQ47" s="140" t="str">
        <f t="shared" si="1"/>
        <v>D1C2</v>
      </c>
      <c r="AR47" s="140">
        <f t="shared" si="2"/>
        <v>0</v>
      </c>
      <c r="AS47" s="140">
        <f t="shared" si="3"/>
        <v>0</v>
      </c>
      <c r="AU47" s="140" t="str">
        <f t="shared" si="4"/>
        <v>C2D1</v>
      </c>
      <c r="AV47" s="140">
        <f t="shared" si="5"/>
        <v>0</v>
      </c>
      <c r="AW47" s="140">
        <f t="shared" si="6"/>
        <v>0</v>
      </c>
    </row>
    <row r="48" spans="1:64" x14ac:dyDescent="0.2">
      <c r="A48" s="162" t="str">
        <f t="shared" si="0"/>
        <v>M18-1</v>
      </c>
      <c r="B48" s="162"/>
      <c r="C48" s="162"/>
      <c r="D48" s="162">
        <v>15</v>
      </c>
      <c r="E48" s="162"/>
      <c r="F48" s="162" t="s">
        <v>102</v>
      </c>
      <c r="G48" s="162"/>
      <c r="H48" s="162"/>
      <c r="I48" s="156" t="s">
        <v>103</v>
      </c>
      <c r="J48" s="156"/>
      <c r="K48" s="156"/>
      <c r="L48" s="157">
        <v>2</v>
      </c>
      <c r="M48" s="157"/>
      <c r="N48" s="158" t="str">
        <f>IF(AH12="",AF12,AH12)</f>
        <v>D2</v>
      </c>
      <c r="O48" s="158"/>
      <c r="P48" s="158"/>
      <c r="Q48" s="136" t="s">
        <v>17</v>
      </c>
      <c r="R48" s="158" t="str">
        <f>IF(AH9="",AF9,AH9)</f>
        <v>C1</v>
      </c>
      <c r="S48" s="158"/>
      <c r="T48" s="158"/>
      <c r="V48" s="159"/>
      <c r="W48" s="159"/>
      <c r="X48" s="136" t="s">
        <v>18</v>
      </c>
      <c r="Y48" s="160"/>
      <c r="Z48" s="160"/>
      <c r="AB48" s="145" t="str">
        <f>$H$9</f>
        <v>TSGB</v>
      </c>
      <c r="AC48" s="145"/>
      <c r="AD48" s="145"/>
      <c r="AE48" s="144" t="s">
        <v>17</v>
      </c>
      <c r="AF48" s="145" t="str">
        <f>$N$9</f>
        <v>RIST</v>
      </c>
      <c r="AG48" s="145"/>
      <c r="AH48" s="145"/>
      <c r="AK48" s="162" t="str">
        <f>IF(AB12="",Z12,AB12)</f>
        <v>B2</v>
      </c>
      <c r="AL48" s="162"/>
      <c r="AM48" s="162"/>
      <c r="AQ48" s="140" t="str">
        <f t="shared" si="1"/>
        <v>D2C1</v>
      </c>
      <c r="AR48" s="140">
        <f t="shared" si="2"/>
        <v>0</v>
      </c>
      <c r="AS48" s="140">
        <f t="shared" si="3"/>
        <v>0</v>
      </c>
      <c r="AU48" s="140" t="str">
        <f t="shared" si="4"/>
        <v>C1D2</v>
      </c>
      <c r="AV48" s="140">
        <f t="shared" si="5"/>
        <v>0</v>
      </c>
      <c r="AW48" s="140">
        <f t="shared" si="6"/>
        <v>0</v>
      </c>
    </row>
    <row r="49" spans="1:49" x14ac:dyDescent="0.2">
      <c r="A49" s="162" t="str">
        <f t="shared" si="0"/>
        <v>M18-1</v>
      </c>
      <c r="B49" s="162"/>
      <c r="C49" s="162"/>
      <c r="D49" s="162">
        <v>16</v>
      </c>
      <c r="E49" s="162"/>
      <c r="F49" s="162" t="s">
        <v>100</v>
      </c>
      <c r="G49" s="162"/>
      <c r="H49" s="162"/>
      <c r="I49" s="156" t="s">
        <v>104</v>
      </c>
      <c r="J49" s="156"/>
      <c r="K49" s="156"/>
      <c r="L49" s="157">
        <v>1</v>
      </c>
      <c r="M49" s="157"/>
      <c r="N49" s="158" t="str">
        <f>IF(AB9="",Z9,AB9)</f>
        <v>A1</v>
      </c>
      <c r="O49" s="158"/>
      <c r="P49" s="158"/>
      <c r="Q49" s="136" t="s">
        <v>17</v>
      </c>
      <c r="R49" s="158" t="str">
        <f>IF(AB10="",Z10,AB10)</f>
        <v>B1</v>
      </c>
      <c r="S49" s="158"/>
      <c r="T49" s="158"/>
      <c r="V49" s="159"/>
      <c r="W49" s="159"/>
      <c r="X49" s="136" t="s">
        <v>18</v>
      </c>
      <c r="Y49" s="160"/>
      <c r="Z49" s="160"/>
      <c r="AB49" s="145" t="str">
        <f>$B$10</f>
        <v>R2-1</v>
      </c>
      <c r="AC49" s="145"/>
      <c r="AD49" s="145"/>
      <c r="AE49" s="144" t="s">
        <v>17</v>
      </c>
      <c r="AF49" s="145" t="str">
        <f>$H$9</f>
        <v>TSGB</v>
      </c>
      <c r="AG49" s="145"/>
      <c r="AH49" s="145"/>
      <c r="AK49" s="162" t="str">
        <f>IF(AH10="",AF10,AH10)</f>
        <v>D1</v>
      </c>
      <c r="AL49" s="162"/>
      <c r="AM49" s="162"/>
      <c r="AQ49" s="140" t="str">
        <f t="shared" si="1"/>
        <v>A1B1</v>
      </c>
      <c r="AR49" s="140">
        <f t="shared" si="2"/>
        <v>0</v>
      </c>
      <c r="AS49" s="140">
        <f t="shared" si="3"/>
        <v>0</v>
      </c>
      <c r="AU49" s="140" t="str">
        <f t="shared" si="4"/>
        <v>B1A1</v>
      </c>
      <c r="AV49" s="140">
        <f t="shared" si="5"/>
        <v>0</v>
      </c>
      <c r="AW49" s="140">
        <f t="shared" si="6"/>
        <v>0</v>
      </c>
    </row>
    <row r="50" spans="1:49" x14ac:dyDescent="0.2">
      <c r="A50" s="162" t="str">
        <f t="shared" si="0"/>
        <v>M18-1</v>
      </c>
      <c r="B50" s="162"/>
      <c r="C50" s="162"/>
      <c r="D50" s="162">
        <v>17</v>
      </c>
      <c r="E50" s="162"/>
      <c r="F50" s="162" t="s">
        <v>100</v>
      </c>
      <c r="G50" s="162"/>
      <c r="H50" s="162"/>
      <c r="I50" s="156" t="s">
        <v>104</v>
      </c>
      <c r="J50" s="156"/>
      <c r="K50" s="156"/>
      <c r="L50" s="157">
        <v>2</v>
      </c>
      <c r="M50" s="157"/>
      <c r="N50" s="158" t="str">
        <f>IF(AB11="",Z11,AB11)</f>
        <v>A2</v>
      </c>
      <c r="O50" s="158"/>
      <c r="P50" s="158"/>
      <c r="Q50" s="136" t="s">
        <v>17</v>
      </c>
      <c r="R50" s="158" t="str">
        <f>IF(AB12="",Z12,AB12)</f>
        <v>B2</v>
      </c>
      <c r="S50" s="158"/>
      <c r="T50" s="158"/>
      <c r="V50" s="159"/>
      <c r="W50" s="159"/>
      <c r="X50" s="136" t="s">
        <v>18</v>
      </c>
      <c r="Y50" s="160"/>
      <c r="Z50" s="160"/>
      <c r="AB50" s="145" t="str">
        <f>$B$9</f>
        <v>BCH1</v>
      </c>
      <c r="AC50" s="145"/>
      <c r="AD50" s="145"/>
      <c r="AE50" s="144" t="s">
        <v>17</v>
      </c>
      <c r="AF50" s="145" t="str">
        <f>$N$9</f>
        <v>RIST</v>
      </c>
      <c r="AG50" s="145"/>
      <c r="AH50" s="145"/>
      <c r="AK50" s="162" t="str">
        <f>IF(AH12="",AF12,AH12)</f>
        <v>D2</v>
      </c>
      <c r="AL50" s="162"/>
      <c r="AM50" s="162"/>
      <c r="AQ50" s="140" t="str">
        <f t="shared" si="1"/>
        <v>A2B2</v>
      </c>
      <c r="AR50" s="140">
        <f t="shared" si="2"/>
        <v>0</v>
      </c>
      <c r="AS50" s="140">
        <f t="shared" si="3"/>
        <v>0</v>
      </c>
      <c r="AU50" s="140" t="str">
        <f t="shared" si="4"/>
        <v>B2A2</v>
      </c>
      <c r="AV50" s="140">
        <f t="shared" si="5"/>
        <v>0</v>
      </c>
      <c r="AW50" s="140">
        <f t="shared" si="6"/>
        <v>0</v>
      </c>
    </row>
    <row r="51" spans="1:49" x14ac:dyDescent="0.2">
      <c r="A51" s="162" t="str">
        <f t="shared" si="0"/>
        <v>M18-1</v>
      </c>
      <c r="B51" s="162"/>
      <c r="C51" s="162"/>
      <c r="D51" s="162">
        <v>18</v>
      </c>
      <c r="E51" s="162"/>
      <c r="F51" s="162" t="s">
        <v>102</v>
      </c>
      <c r="G51" s="162"/>
      <c r="H51" s="162"/>
      <c r="I51" s="156" t="s">
        <v>105</v>
      </c>
      <c r="J51" s="156"/>
      <c r="K51" s="156"/>
      <c r="L51" s="157">
        <v>1</v>
      </c>
      <c r="M51" s="157"/>
      <c r="N51" s="158" t="str">
        <f>IF(AH9="",AF9,AH9)</f>
        <v>C1</v>
      </c>
      <c r="O51" s="158"/>
      <c r="P51" s="158"/>
      <c r="Q51" s="136" t="s">
        <v>17</v>
      </c>
      <c r="R51" s="158" t="str">
        <f>IF(AH10="",AF10,AH10)</f>
        <v>D1</v>
      </c>
      <c r="S51" s="158"/>
      <c r="T51" s="158"/>
      <c r="V51" s="159"/>
      <c r="W51" s="159"/>
      <c r="X51" s="136" t="s">
        <v>18</v>
      </c>
      <c r="Y51" s="160"/>
      <c r="Z51" s="160"/>
      <c r="AB51" s="140" t="str">
        <f>$N$9</f>
        <v>RIST</v>
      </c>
      <c r="AC51" s="145"/>
      <c r="AD51" s="145"/>
      <c r="AE51" s="144" t="s">
        <v>17</v>
      </c>
      <c r="AF51" s="140" t="str">
        <f>$B$10</f>
        <v>R2-1</v>
      </c>
      <c r="AG51" s="145"/>
      <c r="AH51" s="145"/>
      <c r="AK51" s="162" t="str">
        <f>IF(AB9="",Z9,AB9)</f>
        <v>A1</v>
      </c>
      <c r="AL51" s="162"/>
      <c r="AM51" s="162"/>
      <c r="AQ51" s="140" t="str">
        <f t="shared" si="1"/>
        <v>C1D1</v>
      </c>
      <c r="AR51" s="140">
        <f t="shared" si="2"/>
        <v>0</v>
      </c>
      <c r="AS51" s="140">
        <f t="shared" si="3"/>
        <v>0</v>
      </c>
      <c r="AU51" s="140" t="str">
        <f t="shared" si="4"/>
        <v>D1C1</v>
      </c>
      <c r="AV51" s="140">
        <f t="shared" si="5"/>
        <v>0</v>
      </c>
      <c r="AW51" s="140">
        <f t="shared" si="6"/>
        <v>0</v>
      </c>
    </row>
    <row r="52" spans="1:49" x14ac:dyDescent="0.2">
      <c r="A52" s="162" t="str">
        <f t="shared" si="0"/>
        <v>M18-1</v>
      </c>
      <c r="B52" s="162"/>
      <c r="C52" s="162"/>
      <c r="D52" s="162">
        <v>19</v>
      </c>
      <c r="E52" s="162"/>
      <c r="F52" s="162" t="s">
        <v>102</v>
      </c>
      <c r="G52" s="162"/>
      <c r="H52" s="162"/>
      <c r="I52" s="156" t="s">
        <v>105</v>
      </c>
      <c r="J52" s="156"/>
      <c r="K52" s="156"/>
      <c r="L52" s="157">
        <v>2</v>
      </c>
      <c r="M52" s="157"/>
      <c r="N52" s="158" t="str">
        <f>IF(AH11="",AF11,AH11)</f>
        <v>C2</v>
      </c>
      <c r="O52" s="158"/>
      <c r="P52" s="158"/>
      <c r="Q52" s="136" t="s">
        <v>17</v>
      </c>
      <c r="R52" s="158" t="str">
        <f>IF(AH12="",AF12,AH12)</f>
        <v>D2</v>
      </c>
      <c r="S52" s="158"/>
      <c r="T52" s="158"/>
      <c r="V52" s="159"/>
      <c r="W52" s="159"/>
      <c r="X52" s="136" t="s">
        <v>18</v>
      </c>
      <c r="Y52" s="160"/>
      <c r="Z52" s="160"/>
      <c r="AB52" s="140" t="str">
        <f>$H$9</f>
        <v>TSGB</v>
      </c>
      <c r="AC52" s="145"/>
      <c r="AD52" s="145"/>
      <c r="AE52" s="144" t="s">
        <v>17</v>
      </c>
      <c r="AF52" s="140" t="str">
        <f>$B$9</f>
        <v>BCH1</v>
      </c>
      <c r="AG52" s="145"/>
      <c r="AH52" s="145"/>
      <c r="AK52" s="162" t="str">
        <f>IF(AB11="",Z11,AB11)</f>
        <v>A2</v>
      </c>
      <c r="AL52" s="162"/>
      <c r="AM52" s="162"/>
      <c r="AQ52" s="140" t="str">
        <f t="shared" si="1"/>
        <v>C2D2</v>
      </c>
      <c r="AR52" s="140">
        <f t="shared" si="2"/>
        <v>0</v>
      </c>
      <c r="AS52" s="140">
        <f t="shared" si="3"/>
        <v>0</v>
      </c>
      <c r="AU52" s="140" t="str">
        <f t="shared" si="4"/>
        <v>D2C2</v>
      </c>
      <c r="AV52" s="140">
        <f t="shared" si="5"/>
        <v>0</v>
      </c>
      <c r="AW52" s="140">
        <f t="shared" si="6"/>
        <v>0</v>
      </c>
    </row>
    <row r="53" spans="1:49" x14ac:dyDescent="0.2">
      <c r="N53" s="158" t="str">
        <f>IF(AB9="",Z9,AB9)</f>
        <v>A1</v>
      </c>
      <c r="O53" s="158"/>
      <c r="P53" s="158"/>
      <c r="Q53" s="136" t="s">
        <v>17</v>
      </c>
      <c r="R53" s="158" t="str">
        <f>IF(AB11="",Z11,AB11)</f>
        <v>A2</v>
      </c>
      <c r="S53" s="158"/>
      <c r="T53" s="158"/>
      <c r="V53" s="249" t="str">
        <f>IF(AB9="","",IF(COUNTIF($AQ:$AS,N53&amp;R53)=1,VLOOKUP(CONCATENATE(N53,R53),$AQ:$AS,2,0),VLOOKUP(CONCATENATE(N53,R53),$AU:$AW,2,0)))</f>
        <v/>
      </c>
      <c r="W53" s="249"/>
      <c r="X53" s="136" t="s">
        <v>18</v>
      </c>
      <c r="Y53" s="250" t="str">
        <f>IF(AB9="","",IF(COUNTIF($AQ:$AS,N53&amp;R53)=1,VLOOKUP(CONCATENATE(N53,R53),$AQ:$AS,3,0),VLOOKUP(CONCATENATE(N53,R53),$AU:$AW,3,0)))</f>
        <v/>
      </c>
      <c r="Z53" s="250"/>
      <c r="AB53" s="13" t="s">
        <v>106</v>
      </c>
    </row>
    <row r="54" spans="1:49" x14ac:dyDescent="0.2">
      <c r="N54" s="158" t="str">
        <f>IF(AB10="",Z10,AB10)</f>
        <v>B1</v>
      </c>
      <c r="O54" s="158"/>
      <c r="P54" s="158"/>
      <c r="Q54" s="136" t="s">
        <v>17</v>
      </c>
      <c r="R54" s="158" t="str">
        <f>IF(AB12="",Z12,AB12)</f>
        <v>B2</v>
      </c>
      <c r="S54" s="158"/>
      <c r="T54" s="158"/>
      <c r="V54" s="249" t="str">
        <f>IF(AB10="","",IF(COUNTIF($AQ:$AS,N54&amp;R54)=1,VLOOKUP(CONCATENATE(N54,R54),$AQ:$AS,2,0),VLOOKUP(CONCATENATE(N54,R54),$AU:$AW,2,0)))</f>
        <v/>
      </c>
      <c r="W54" s="249"/>
      <c r="X54" s="136" t="s">
        <v>18</v>
      </c>
      <c r="Y54" s="250" t="str">
        <f>IF(AB10="","",IF(COUNTIF($AQ:$AS,N54&amp;R54)=1,VLOOKUP(CONCATENATE(N54,R54),$AQ:$AS,3,0),VLOOKUP(CONCATENATE(N54,R54),$AU:$AW,3,0)))</f>
        <v/>
      </c>
      <c r="Z54" s="250"/>
      <c r="AB54" s="13" t="s">
        <v>107</v>
      </c>
    </row>
    <row r="55" spans="1:49" x14ac:dyDescent="0.2">
      <c r="N55" s="158" t="str">
        <f>IF(AH9="",AF9,AH9)</f>
        <v>C1</v>
      </c>
      <c r="O55" s="158"/>
      <c r="P55" s="158"/>
      <c r="Q55" s="136" t="s">
        <v>17</v>
      </c>
      <c r="R55" s="158" t="str">
        <f>IF(AH11="",AF11,AH11)</f>
        <v>C2</v>
      </c>
      <c r="S55" s="158"/>
      <c r="T55" s="158"/>
      <c r="V55" s="249" t="str">
        <f>IF(AH11="","",IF(COUNTIF($AQ:$AS,N55&amp;R55)=1,VLOOKUP(CONCATENATE(N55,R55),$AQ:$AS,2,0),VLOOKUP(CONCATENATE(N55,R55),$AU:$AW,2,0)))</f>
        <v/>
      </c>
      <c r="W55" s="249"/>
      <c r="X55" s="136" t="s">
        <v>18</v>
      </c>
      <c r="Y55" s="250" t="str">
        <f>IF(AH11="","",IF(COUNTIF($AQ:$AS,N55&amp;R55)=1,VLOOKUP(CONCATENATE(N55,R55),$AQ:$AS,3,0),VLOOKUP(CONCATENATE(N55,R55),$AU:$AW,3,0)))</f>
        <v/>
      </c>
      <c r="Z55" s="250"/>
      <c r="AB55" s="13" t="s">
        <v>108</v>
      </c>
    </row>
    <row r="56" spans="1:49" x14ac:dyDescent="0.2">
      <c r="N56" s="158" t="str">
        <f>IF(AH10="",AF10,AH10)</f>
        <v>D1</v>
      </c>
      <c r="O56" s="158"/>
      <c r="P56" s="158"/>
      <c r="Q56" s="136" t="s">
        <v>17</v>
      </c>
      <c r="R56" s="158" t="str">
        <f>IF(AH12="",AF12,AH12)</f>
        <v>D2</v>
      </c>
      <c r="S56" s="158"/>
      <c r="T56" s="158"/>
      <c r="V56" s="249" t="str">
        <f>IF(AH12="","",IF(COUNTIF($AQ:$AS,N56&amp;R56)=1,VLOOKUP(CONCATENATE(N56,R56),$AQ:$AS,2,0),VLOOKUP(CONCATENATE(N56,R56),$AU:$AW,2,0)))</f>
        <v/>
      </c>
      <c r="W56" s="249"/>
      <c r="X56" s="136" t="s">
        <v>18</v>
      </c>
      <c r="Y56" s="250" t="str">
        <f>IF(AH12="","",IF(COUNTIF($AQ:$AS,N56&amp;R56)=1,VLOOKUP(CONCATENATE(N56,R56),$AQ:$AS,3,0),VLOOKUP(CONCATENATE(N56,R56),$AU:$AW,3,0)))</f>
        <v/>
      </c>
      <c r="Z56" s="250"/>
      <c r="AB56" s="13" t="s">
        <v>109</v>
      </c>
    </row>
    <row r="57" spans="1:49" x14ac:dyDescent="0.2">
      <c r="A57" s="155" t="s">
        <v>110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</row>
    <row r="58" spans="1:49" x14ac:dyDescent="0.2">
      <c r="AN58" s="135" t="str">
        <f>AN25</f>
        <v>Version 1: Stand 07.05.2026</v>
      </c>
    </row>
    <row r="59" spans="1:49" x14ac:dyDescent="0.2">
      <c r="A59" s="183" t="str">
        <f>B8</f>
        <v>Gruppe A</v>
      </c>
      <c r="B59" s="183"/>
      <c r="C59" s="183"/>
      <c r="D59" s="183"/>
      <c r="E59" s="182" t="str">
        <f>B60</f>
        <v>BCH1</v>
      </c>
      <c r="F59" s="182"/>
      <c r="G59" s="182"/>
      <c r="H59" s="182"/>
      <c r="I59" s="182" t="str">
        <f>B61</f>
        <v>R2-1</v>
      </c>
      <c r="J59" s="182"/>
      <c r="K59" s="182"/>
      <c r="L59" s="182"/>
      <c r="M59" s="182" t="str">
        <f>B62</f>
        <v>R2-4</v>
      </c>
      <c r="N59" s="182"/>
      <c r="O59" s="182"/>
      <c r="P59" s="182"/>
      <c r="Q59" s="184" t="s">
        <v>111</v>
      </c>
      <c r="R59" s="184"/>
      <c r="S59" s="184"/>
      <c r="T59" s="184"/>
      <c r="U59" s="181" t="s">
        <v>112</v>
      </c>
      <c r="V59" s="181"/>
      <c r="W59" s="181"/>
      <c r="X59" s="181"/>
      <c r="Y59" s="158" t="s">
        <v>113</v>
      </c>
      <c r="Z59" s="158"/>
      <c r="AH59" s="245"/>
      <c r="AI59" s="245"/>
      <c r="AJ59" s="245"/>
      <c r="AK59" s="245"/>
    </row>
    <row r="60" spans="1:49" x14ac:dyDescent="0.2">
      <c r="A60" s="14" t="s">
        <v>91</v>
      </c>
      <c r="B60" s="174" t="str">
        <f>B9</f>
        <v>BCH1</v>
      </c>
      <c r="C60" s="174"/>
      <c r="D60" s="174"/>
      <c r="E60" s="171" t="s">
        <v>114</v>
      </c>
      <c r="F60" s="172"/>
      <c r="G60" s="173" t="s">
        <v>114</v>
      </c>
      <c r="H60" s="166"/>
      <c r="I60" s="164">
        <f>V28</f>
        <v>0</v>
      </c>
      <c r="J60" s="165"/>
      <c r="K60" s="166">
        <f>Y28</f>
        <v>0</v>
      </c>
      <c r="L60" s="167"/>
      <c r="M60" s="164">
        <f>Y39</f>
        <v>0</v>
      </c>
      <c r="N60" s="165"/>
      <c r="O60" s="166">
        <f>V39</f>
        <v>0</v>
      </c>
      <c r="P60" s="167"/>
      <c r="Q60" s="164">
        <f>+I60+M60+AH60</f>
        <v>0</v>
      </c>
      <c r="R60" s="165"/>
      <c r="S60" s="166">
        <f>+K60+O60+AJ60</f>
        <v>0</v>
      </c>
      <c r="T60" s="167"/>
      <c r="U60" s="164">
        <f>IF(I60&gt;K60,2)+IF(M60&gt;O60,2)+IF(AH60&gt;AJ60,2)</f>
        <v>0</v>
      </c>
      <c r="V60" s="165"/>
      <c r="W60" s="166">
        <f>IF(I60&lt;K60,2)+IF(M60&lt;O60,2)+IF(AH60&lt;AJ60,2)</f>
        <v>0</v>
      </c>
      <c r="X60" s="167"/>
      <c r="Y60" s="175"/>
      <c r="Z60" s="176"/>
      <c r="AH60" s="243"/>
      <c r="AI60" s="243"/>
      <c r="AJ60" s="244"/>
      <c r="AK60" s="244"/>
    </row>
    <row r="61" spans="1:49" x14ac:dyDescent="0.2">
      <c r="A61" s="14" t="s">
        <v>93</v>
      </c>
      <c r="B61" s="174" t="str">
        <f>B10</f>
        <v>R2-1</v>
      </c>
      <c r="C61" s="174"/>
      <c r="D61" s="174"/>
      <c r="E61" s="163" t="str">
        <f>CONCATENATE(I28,"-",L28)</f>
        <v>10:00-1</v>
      </c>
      <c r="F61" s="163"/>
      <c r="G61" s="163"/>
      <c r="H61" s="163"/>
      <c r="I61" s="171" t="s">
        <v>114</v>
      </c>
      <c r="J61" s="172"/>
      <c r="K61" s="173" t="s">
        <v>114</v>
      </c>
      <c r="L61" s="166"/>
      <c r="M61" s="164">
        <f>V33</f>
        <v>0</v>
      </c>
      <c r="N61" s="165"/>
      <c r="O61" s="166">
        <f>Y33</f>
        <v>0</v>
      </c>
      <c r="P61" s="167"/>
      <c r="Q61" s="164">
        <f>K60+M61+AH61</f>
        <v>0</v>
      </c>
      <c r="R61" s="165"/>
      <c r="S61" s="166">
        <f>I60+O61+AJ61</f>
        <v>0</v>
      </c>
      <c r="T61" s="167"/>
      <c r="U61" s="164">
        <f>IF(K60&gt;I60,2)+IF(M61&gt;O61,2)+IF(AH61&gt;AJ61,2)</f>
        <v>0</v>
      </c>
      <c r="V61" s="165"/>
      <c r="W61" s="166">
        <f>IF(K60&lt;I60,2)+IF(M61&lt;O61,2)+IF(AH61&lt;AJ61,2)</f>
        <v>0</v>
      </c>
      <c r="X61" s="167"/>
      <c r="Y61" s="175"/>
      <c r="Z61" s="176"/>
      <c r="AH61" s="243"/>
      <c r="AI61" s="243"/>
      <c r="AJ61" s="244"/>
      <c r="AK61" s="244"/>
    </row>
    <row r="62" spans="1:49" x14ac:dyDescent="0.2">
      <c r="A62" s="14" t="s">
        <v>97</v>
      </c>
      <c r="B62" s="174" t="str">
        <f>B11</f>
        <v>R2-4</v>
      </c>
      <c r="C62" s="174"/>
      <c r="D62" s="174"/>
      <c r="E62" s="163" t="str">
        <f>CONCATENATE(I39,"-",L39)</f>
        <v>14:00-2</v>
      </c>
      <c r="F62" s="163"/>
      <c r="G62" s="163"/>
      <c r="H62" s="163"/>
      <c r="I62" s="163" t="str">
        <f>CONCATENATE(I33,"-",L33)</f>
        <v>12:00-1</v>
      </c>
      <c r="J62" s="163"/>
      <c r="K62" s="163"/>
      <c r="L62" s="163"/>
      <c r="M62" s="171" t="s">
        <v>114</v>
      </c>
      <c r="N62" s="172"/>
      <c r="O62" s="173" t="s">
        <v>114</v>
      </c>
      <c r="P62" s="166"/>
      <c r="Q62" s="164">
        <f>O60+O61+AH62</f>
        <v>0</v>
      </c>
      <c r="R62" s="165"/>
      <c r="S62" s="166">
        <f>M60+M61+AJ62</f>
        <v>0</v>
      </c>
      <c r="T62" s="167"/>
      <c r="U62" s="164">
        <f>IF(O60&gt;M60,2)+IF(M61&lt;O61,2)+IF(AH62&gt;AJ62,2)</f>
        <v>0</v>
      </c>
      <c r="V62" s="165"/>
      <c r="W62" s="166">
        <f>IF(O60&lt;M60,2)+IF(M61&gt;O61,2)+IF(AH62&lt;AJ62,2)</f>
        <v>0</v>
      </c>
      <c r="X62" s="167"/>
      <c r="Y62" s="175"/>
      <c r="Z62" s="176"/>
      <c r="AH62" s="243"/>
      <c r="AI62" s="243"/>
      <c r="AJ62" s="244"/>
      <c r="AK62" s="244"/>
    </row>
    <row r="64" spans="1:49" x14ac:dyDescent="0.2">
      <c r="A64" s="183" t="str">
        <f>H8</f>
        <v>Gruppe B</v>
      </c>
      <c r="B64" s="183"/>
      <c r="C64" s="183"/>
      <c r="D64" s="183"/>
      <c r="E64" s="182" t="str">
        <f>B65</f>
        <v>TSGB</v>
      </c>
      <c r="F64" s="182"/>
      <c r="G64" s="182"/>
      <c r="H64" s="182"/>
      <c r="I64" s="182" t="str">
        <f>B66</f>
        <v>HHT</v>
      </c>
      <c r="J64" s="182"/>
      <c r="K64" s="182"/>
      <c r="L64" s="182"/>
      <c r="M64" s="182" t="str">
        <f>B67</f>
        <v>R2-3</v>
      </c>
      <c r="N64" s="182"/>
      <c r="O64" s="182"/>
      <c r="P64" s="182"/>
      <c r="Q64" s="184" t="s">
        <v>111</v>
      </c>
      <c r="R64" s="184"/>
      <c r="S64" s="184"/>
      <c r="T64" s="184"/>
      <c r="U64" s="181" t="s">
        <v>112</v>
      </c>
      <c r="V64" s="181"/>
      <c r="W64" s="181"/>
      <c r="X64" s="181"/>
      <c r="Y64" s="158" t="s">
        <v>113</v>
      </c>
      <c r="Z64" s="158"/>
      <c r="AB64" s="245"/>
      <c r="AC64" s="245"/>
      <c r="AD64" s="245"/>
      <c r="AE64" s="245"/>
      <c r="AH64" s="245"/>
      <c r="AI64" s="245"/>
      <c r="AJ64" s="245"/>
      <c r="AK64" s="245"/>
    </row>
    <row r="65" spans="1:58" x14ac:dyDescent="0.2">
      <c r="A65" s="14" t="s">
        <v>100</v>
      </c>
      <c r="B65" s="174" t="str">
        <f>H9</f>
        <v>TSGB</v>
      </c>
      <c r="C65" s="174"/>
      <c r="D65" s="174"/>
      <c r="E65" s="171" t="s">
        <v>114</v>
      </c>
      <c r="F65" s="172"/>
      <c r="G65" s="173" t="s">
        <v>114</v>
      </c>
      <c r="H65" s="166"/>
      <c r="I65" s="164">
        <f>V40</f>
        <v>0</v>
      </c>
      <c r="J65" s="165"/>
      <c r="K65" s="166">
        <f>Y40</f>
        <v>0</v>
      </c>
      <c r="L65" s="167"/>
      <c r="M65" s="164">
        <f>Y29</f>
        <v>0</v>
      </c>
      <c r="N65" s="165"/>
      <c r="O65" s="166">
        <f>V29</f>
        <v>0</v>
      </c>
      <c r="P65" s="167"/>
      <c r="Q65" s="164">
        <f>+I65+M65+AH65</f>
        <v>0</v>
      </c>
      <c r="R65" s="165"/>
      <c r="S65" s="166">
        <f>+K65+O65+AJ65</f>
        <v>0</v>
      </c>
      <c r="T65" s="167"/>
      <c r="U65" s="164">
        <f>IF(I65&gt;K65,2)+IF(M65&gt;O65,2)+IF(AH65&gt;AJ65,2)</f>
        <v>0</v>
      </c>
      <c r="V65" s="165"/>
      <c r="W65" s="166">
        <f>IF(I65&lt;K65,2)+IF(M65&lt;O65,2)+IF(AH65&lt;AJ65,2)</f>
        <v>0</v>
      </c>
      <c r="X65" s="167"/>
      <c r="Y65" s="175"/>
      <c r="Z65" s="176"/>
      <c r="AB65" s="243"/>
      <c r="AC65" s="243"/>
      <c r="AD65" s="244"/>
      <c r="AE65" s="244"/>
      <c r="AH65" s="243"/>
      <c r="AI65" s="243"/>
      <c r="AJ65" s="244"/>
      <c r="AK65" s="244"/>
    </row>
    <row r="66" spans="1:58" x14ac:dyDescent="0.2">
      <c r="A66" s="14" t="s">
        <v>102</v>
      </c>
      <c r="B66" s="174" t="str">
        <f>H10</f>
        <v>HHT</v>
      </c>
      <c r="C66" s="174"/>
      <c r="D66" s="174"/>
      <c r="E66" s="163" t="str">
        <f>CONCATENATE(I40,"-",L40)</f>
        <v>14:00-1</v>
      </c>
      <c r="F66" s="163"/>
      <c r="G66" s="163"/>
      <c r="H66" s="163"/>
      <c r="I66" s="171" t="s">
        <v>114</v>
      </c>
      <c r="J66" s="172"/>
      <c r="K66" s="173" t="s">
        <v>114</v>
      </c>
      <c r="L66" s="166"/>
      <c r="M66" s="164">
        <f>V34</f>
        <v>0</v>
      </c>
      <c r="N66" s="165"/>
      <c r="O66" s="166">
        <f>Y34</f>
        <v>0</v>
      </c>
      <c r="P66" s="167"/>
      <c r="Q66" s="164">
        <f>K65+M66+AH66</f>
        <v>0</v>
      </c>
      <c r="R66" s="165"/>
      <c r="S66" s="166">
        <f>I65+O66+AJ66</f>
        <v>0</v>
      </c>
      <c r="T66" s="167"/>
      <c r="U66" s="164">
        <f>IF(K65&gt;I65,2)+IF(M66&gt;O66,2)+IF(AH66&gt;AJ66,2)</f>
        <v>0</v>
      </c>
      <c r="V66" s="165"/>
      <c r="W66" s="166">
        <f>IF(K65&lt;I65,2)+IF(M66&lt;O66,2)+IF(AH66&lt;AJ66,2)</f>
        <v>0</v>
      </c>
      <c r="X66" s="167"/>
      <c r="Y66" s="175"/>
      <c r="Z66" s="176"/>
      <c r="AB66" s="243"/>
      <c r="AC66" s="243"/>
      <c r="AD66" s="244"/>
      <c r="AE66" s="244"/>
      <c r="AH66" s="243"/>
      <c r="AI66" s="243"/>
      <c r="AJ66" s="244"/>
      <c r="AK66" s="244"/>
    </row>
    <row r="67" spans="1:58" x14ac:dyDescent="0.2">
      <c r="A67" s="14" t="s">
        <v>115</v>
      </c>
      <c r="B67" s="174" t="str">
        <f>H11</f>
        <v>R2-3</v>
      </c>
      <c r="C67" s="174"/>
      <c r="D67" s="174"/>
      <c r="E67" s="163" t="str">
        <f>CONCATENATE(I29,"-",L29)</f>
        <v>10:00-2</v>
      </c>
      <c r="F67" s="163"/>
      <c r="G67" s="163"/>
      <c r="H67" s="163"/>
      <c r="I67" s="163" t="str">
        <f>CONCATENATE(I34,"-",L34)</f>
        <v>12:00-2</v>
      </c>
      <c r="J67" s="163"/>
      <c r="K67" s="163"/>
      <c r="L67" s="163"/>
      <c r="M67" s="171" t="s">
        <v>114</v>
      </c>
      <c r="N67" s="172"/>
      <c r="O67" s="173" t="s">
        <v>114</v>
      </c>
      <c r="P67" s="166"/>
      <c r="Q67" s="164">
        <f>O65+O66+AH67</f>
        <v>0</v>
      </c>
      <c r="R67" s="165"/>
      <c r="S67" s="166">
        <f>M65+M66+AJ67</f>
        <v>0</v>
      </c>
      <c r="T67" s="167"/>
      <c r="U67" s="164">
        <f>IF(O65&gt;M65,2)+IF(M66&lt;O66,2)+IF(AH67&gt;AJ67,2)</f>
        <v>0</v>
      </c>
      <c r="V67" s="165"/>
      <c r="W67" s="166">
        <f>IF(O65&lt;M65,2)+IF(M66&gt;O66,2)+IF(AH67&lt;AJ67,2)</f>
        <v>0</v>
      </c>
      <c r="X67" s="167"/>
      <c r="Y67" s="175"/>
      <c r="Z67" s="176"/>
      <c r="AB67" s="243"/>
      <c r="AC67" s="243"/>
      <c r="AD67" s="244"/>
      <c r="AE67" s="244"/>
      <c r="AH67" s="243"/>
      <c r="AI67" s="243"/>
      <c r="AJ67" s="244"/>
      <c r="AK67" s="244"/>
      <c r="AO67" s="15"/>
      <c r="AP67" s="15"/>
      <c r="AX67" s="16"/>
      <c r="AZ67" s="16"/>
      <c r="BA67" s="16"/>
      <c r="BB67" s="16"/>
      <c r="BC67" s="16"/>
      <c r="BD67" s="16"/>
      <c r="BE67" s="16"/>
      <c r="BF67" s="16"/>
    </row>
    <row r="69" spans="1:58" x14ac:dyDescent="0.2">
      <c r="A69" s="183" t="str">
        <f>N8</f>
        <v>Gruppe C</v>
      </c>
      <c r="B69" s="183"/>
      <c r="C69" s="183"/>
      <c r="D69" s="183"/>
      <c r="E69" s="182" t="str">
        <f>B70</f>
        <v>RIST</v>
      </c>
      <c r="F69" s="182"/>
      <c r="G69" s="182"/>
      <c r="H69" s="182"/>
      <c r="I69" s="182" t="str">
        <f>B71</f>
        <v>ETV</v>
      </c>
      <c r="J69" s="182"/>
      <c r="K69" s="182"/>
      <c r="L69" s="182"/>
      <c r="M69" s="182" t="str">
        <f>E69</f>
        <v>RIST</v>
      </c>
      <c r="N69" s="182"/>
      <c r="O69" s="182"/>
      <c r="P69" s="182"/>
      <c r="Q69" s="184" t="s">
        <v>111</v>
      </c>
      <c r="R69" s="184"/>
      <c r="S69" s="184"/>
      <c r="T69" s="184"/>
      <c r="U69" s="181" t="s">
        <v>112</v>
      </c>
      <c r="V69" s="181"/>
      <c r="W69" s="181"/>
      <c r="X69" s="181"/>
      <c r="Y69" s="158" t="s">
        <v>113</v>
      </c>
      <c r="Z69" s="158"/>
      <c r="AF69" s="140" t="s">
        <v>116</v>
      </c>
      <c r="AO69" s="15"/>
      <c r="AP69" s="15"/>
      <c r="AX69" s="16"/>
      <c r="AZ69" s="16"/>
      <c r="BA69" s="16"/>
      <c r="BB69" s="16"/>
      <c r="BC69" s="16"/>
      <c r="BD69" s="16"/>
      <c r="BE69" s="16"/>
      <c r="BF69" s="16"/>
    </row>
    <row r="70" spans="1:58" x14ac:dyDescent="0.2">
      <c r="A70" s="14" t="s">
        <v>26</v>
      </c>
      <c r="B70" s="174" t="str">
        <f>N9</f>
        <v>RIST</v>
      </c>
      <c r="C70" s="174"/>
      <c r="D70" s="174"/>
      <c r="E70" s="171" t="s">
        <v>114</v>
      </c>
      <c r="F70" s="172"/>
      <c r="G70" s="173" t="s">
        <v>114</v>
      </c>
      <c r="H70" s="166"/>
      <c r="I70" s="164">
        <f>V41</f>
        <v>0</v>
      </c>
      <c r="J70" s="165"/>
      <c r="K70" s="166">
        <f>Y41</f>
        <v>0</v>
      </c>
      <c r="L70" s="167"/>
      <c r="M70" s="171" t="s">
        <v>114</v>
      </c>
      <c r="N70" s="172"/>
      <c r="O70" s="173" t="s">
        <v>114</v>
      </c>
      <c r="P70" s="166"/>
      <c r="Q70" s="164">
        <f>+I70+O71</f>
        <v>0</v>
      </c>
      <c r="R70" s="165"/>
      <c r="S70" s="166">
        <f>+K70+M71</f>
        <v>0</v>
      </c>
      <c r="T70" s="167"/>
      <c r="U70" s="164">
        <f>IF(Q70&gt;S70,2,0)</f>
        <v>0</v>
      </c>
      <c r="V70" s="165"/>
      <c r="W70" s="166">
        <f>IF(Q70&lt;S70,2,0)</f>
        <v>0</v>
      </c>
      <c r="X70" s="167"/>
      <c r="Y70" s="175"/>
      <c r="Z70" s="176"/>
      <c r="AF70" s="140" t="str">
        <f>E69</f>
        <v>RIST</v>
      </c>
      <c r="AK70" s="158">
        <f>Q70/2</f>
        <v>0</v>
      </c>
      <c r="AL70" s="158"/>
      <c r="AM70" s="158"/>
      <c r="AO70" s="15"/>
      <c r="AP70" s="15"/>
      <c r="AQ70" s="16"/>
      <c r="AR70" s="16"/>
      <c r="AS70" s="16"/>
      <c r="AT70" s="139"/>
      <c r="AU70" s="16"/>
      <c r="AV70" s="16"/>
      <c r="AW70" s="16"/>
      <c r="AX70" s="16"/>
      <c r="AZ70" s="16"/>
      <c r="BA70" s="16"/>
      <c r="BB70" s="16"/>
      <c r="BC70" s="16"/>
      <c r="BD70" s="16"/>
      <c r="BE70" s="16"/>
      <c r="BF70" s="16"/>
    </row>
    <row r="71" spans="1:58" x14ac:dyDescent="0.2">
      <c r="A71" s="14" t="s">
        <v>22</v>
      </c>
      <c r="B71" s="174" t="str">
        <f>N10</f>
        <v>ETV</v>
      </c>
      <c r="C71" s="174"/>
      <c r="D71" s="174"/>
      <c r="E71" s="163" t="str">
        <f>CONCATENATE(I41,"-",L41)</f>
        <v>15:00-2</v>
      </c>
      <c r="F71" s="163"/>
      <c r="G71" s="163"/>
      <c r="H71" s="163"/>
      <c r="I71" s="171" t="s">
        <v>114</v>
      </c>
      <c r="J71" s="172"/>
      <c r="K71" s="173" t="s">
        <v>114</v>
      </c>
      <c r="L71" s="166"/>
      <c r="M71" s="164">
        <f>V35</f>
        <v>0</v>
      </c>
      <c r="N71" s="165"/>
      <c r="O71" s="166">
        <f>Y35</f>
        <v>0</v>
      </c>
      <c r="P71" s="167"/>
      <c r="Q71" s="164">
        <f>K70+M71</f>
        <v>0</v>
      </c>
      <c r="R71" s="165"/>
      <c r="S71" s="166">
        <f>I70+O71</f>
        <v>0</v>
      </c>
      <c r="T71" s="167"/>
      <c r="U71" s="164">
        <f>IF(Q71&gt;S71,2,0)</f>
        <v>0</v>
      </c>
      <c r="V71" s="165"/>
      <c r="W71" s="166">
        <f>IF(Q71&lt;S71,2,0)</f>
        <v>0</v>
      </c>
      <c r="X71" s="167"/>
      <c r="Y71" s="175"/>
      <c r="Z71" s="176"/>
      <c r="AF71" s="140" t="str">
        <f>I69</f>
        <v>ETV</v>
      </c>
      <c r="AK71" s="158">
        <f>Q71/2</f>
        <v>0</v>
      </c>
      <c r="AL71" s="158"/>
      <c r="AM71" s="158"/>
      <c r="AQ71" s="140" t="str">
        <f>AF70&amp;AF71</f>
        <v>RISTETV</v>
      </c>
      <c r="AR71" s="140">
        <f>AK70</f>
        <v>0</v>
      </c>
      <c r="AS71" s="140">
        <f>AK71</f>
        <v>0</v>
      </c>
      <c r="AU71" s="140" t="str">
        <f>AF71&amp;AF70</f>
        <v>ETVRIST</v>
      </c>
      <c r="AV71" s="140">
        <f>AK71</f>
        <v>0</v>
      </c>
      <c r="AW71" s="140">
        <f>AK70</f>
        <v>0</v>
      </c>
    </row>
    <row r="72" spans="1:58" x14ac:dyDescent="0.2">
      <c r="A72" s="14" t="s">
        <v>24</v>
      </c>
      <c r="B72" s="174" t="str">
        <f>B70</f>
        <v>RIST</v>
      </c>
      <c r="C72" s="174"/>
      <c r="D72" s="174"/>
      <c r="E72" s="171" t="s">
        <v>114</v>
      </c>
      <c r="F72" s="172"/>
      <c r="G72" s="173" t="s">
        <v>114</v>
      </c>
      <c r="H72" s="166"/>
      <c r="I72" s="163" t="str">
        <f>CONCATENATE(I35,"-",L35)</f>
        <v>13:00-1</v>
      </c>
      <c r="J72" s="163"/>
      <c r="K72" s="163"/>
      <c r="L72" s="163"/>
      <c r="M72" s="246"/>
      <c r="N72" s="247"/>
      <c r="O72" s="248"/>
      <c r="P72" s="248"/>
      <c r="Q72" s="247"/>
      <c r="R72" s="247"/>
      <c r="S72" s="248"/>
      <c r="T72" s="248"/>
      <c r="Y72" s="247"/>
      <c r="Z72" s="247"/>
      <c r="AA72" s="244"/>
      <c r="AB72" s="244"/>
      <c r="AC72" s="162"/>
      <c r="AD72" s="162"/>
    </row>
    <row r="74" spans="1:58" x14ac:dyDescent="0.2">
      <c r="A74" s="183" t="str">
        <f>T8</f>
        <v>Gruppe D</v>
      </c>
      <c r="B74" s="183"/>
      <c r="C74" s="183"/>
      <c r="D74" s="183"/>
      <c r="E74" s="182" t="str">
        <f>B75</f>
        <v>MTVL</v>
      </c>
      <c r="F74" s="182"/>
      <c r="G74" s="182"/>
      <c r="H74" s="182"/>
      <c r="I74" s="182" t="str">
        <f>B76</f>
        <v>TURA</v>
      </c>
      <c r="J74" s="182"/>
      <c r="K74" s="182"/>
      <c r="L74" s="182"/>
      <c r="M74" s="182" t="str">
        <f>B77</f>
        <v>R2-2</v>
      </c>
      <c r="N74" s="182"/>
      <c r="O74" s="182"/>
      <c r="P74" s="182"/>
      <c r="Q74" s="184" t="s">
        <v>111</v>
      </c>
      <c r="R74" s="184"/>
      <c r="S74" s="184"/>
      <c r="T74" s="184"/>
      <c r="U74" s="181" t="s">
        <v>112</v>
      </c>
      <c r="V74" s="181"/>
      <c r="W74" s="181"/>
      <c r="X74" s="181"/>
      <c r="Y74" s="158" t="s">
        <v>113</v>
      </c>
      <c r="Z74" s="158"/>
      <c r="AF74" s="245"/>
      <c r="AG74" s="245"/>
      <c r="AH74" s="245"/>
      <c r="AI74" s="245"/>
    </row>
    <row r="75" spans="1:58" x14ac:dyDescent="0.2">
      <c r="A75" s="14" t="s">
        <v>32</v>
      </c>
      <c r="B75" s="174" t="str">
        <f>T9</f>
        <v>MTVL</v>
      </c>
      <c r="C75" s="174"/>
      <c r="D75" s="174"/>
      <c r="E75" s="171" t="s">
        <v>114</v>
      </c>
      <c r="F75" s="172"/>
      <c r="G75" s="173" t="s">
        <v>114</v>
      </c>
      <c r="H75" s="166"/>
      <c r="I75" s="164">
        <f>V42</f>
        <v>0</v>
      </c>
      <c r="J75" s="165"/>
      <c r="K75" s="166">
        <f>Y42</f>
        <v>0</v>
      </c>
      <c r="L75" s="167"/>
      <c r="M75" s="164">
        <f>Y30</f>
        <v>0</v>
      </c>
      <c r="N75" s="165"/>
      <c r="O75" s="166">
        <f>V30</f>
        <v>0</v>
      </c>
      <c r="P75" s="167"/>
      <c r="Q75" s="164">
        <f>+I75+M75+AF75</f>
        <v>0</v>
      </c>
      <c r="R75" s="165"/>
      <c r="S75" s="166">
        <f>+K75+O75+AH75</f>
        <v>0</v>
      </c>
      <c r="T75" s="167"/>
      <c r="U75" s="164">
        <f>IF(I75&gt;K75,2)+IF(M75&gt;O75,2)+IF(AF75&gt;AH75,2)</f>
        <v>0</v>
      </c>
      <c r="V75" s="165"/>
      <c r="W75" s="166">
        <f>IF(I75&lt;K75,2)+IF(M75&lt;O75,2)+IF(AF75&lt;AH75,2)</f>
        <v>0</v>
      </c>
      <c r="X75" s="167"/>
      <c r="Y75" s="175"/>
      <c r="Z75" s="176"/>
      <c r="AF75" s="243"/>
      <c r="AG75" s="243"/>
      <c r="AH75" s="244"/>
      <c r="AI75" s="244"/>
    </row>
    <row r="76" spans="1:58" x14ac:dyDescent="0.2">
      <c r="A76" s="14" t="s">
        <v>16</v>
      </c>
      <c r="B76" s="174" t="str">
        <f>T10</f>
        <v>TURA</v>
      </c>
      <c r="C76" s="174"/>
      <c r="D76" s="174"/>
      <c r="E76" s="163" t="str">
        <f>CONCATENATE(I42,"-",L42)</f>
        <v>15:00-1</v>
      </c>
      <c r="F76" s="163"/>
      <c r="G76" s="163"/>
      <c r="H76" s="163"/>
      <c r="I76" s="171" t="s">
        <v>114</v>
      </c>
      <c r="J76" s="172"/>
      <c r="K76" s="173" t="s">
        <v>114</v>
      </c>
      <c r="L76" s="166"/>
      <c r="M76" s="164">
        <f>V36</f>
        <v>0</v>
      </c>
      <c r="N76" s="165"/>
      <c r="O76" s="166">
        <f>Y36</f>
        <v>0</v>
      </c>
      <c r="P76" s="167"/>
      <c r="Q76" s="164">
        <f>K75+M76+AF76</f>
        <v>0</v>
      </c>
      <c r="R76" s="165"/>
      <c r="S76" s="166">
        <f>I75+O76+AH76</f>
        <v>0</v>
      </c>
      <c r="T76" s="167"/>
      <c r="U76" s="164">
        <f>IF(K75&gt;I75,2)+IF(M76&gt;O76,2)+IF(AF76&gt;AH76,2)</f>
        <v>0</v>
      </c>
      <c r="V76" s="165"/>
      <c r="W76" s="166">
        <f>IF(K75&lt;I75,2)+IF(M76&lt;O76,2)+IF(AF76&lt;AH76,2)</f>
        <v>0</v>
      </c>
      <c r="X76" s="167"/>
      <c r="Y76" s="175"/>
      <c r="Z76" s="176"/>
      <c r="AF76" s="243"/>
      <c r="AG76" s="243"/>
      <c r="AH76" s="244"/>
      <c r="AI76" s="244"/>
    </row>
    <row r="77" spans="1:58" x14ac:dyDescent="0.2">
      <c r="A77" s="14" t="s">
        <v>117</v>
      </c>
      <c r="B77" s="174" t="str">
        <f>T11</f>
        <v>R2-2</v>
      </c>
      <c r="C77" s="174"/>
      <c r="D77" s="174"/>
      <c r="E77" s="163" t="str">
        <f>CONCATENATE(I30,"-",L30)</f>
        <v>11:00-1</v>
      </c>
      <c r="F77" s="163"/>
      <c r="G77" s="163"/>
      <c r="H77" s="163"/>
      <c r="I77" s="163" t="str">
        <f>CONCATENATE(I36,"-",L36)</f>
        <v>13:00-2</v>
      </c>
      <c r="J77" s="163"/>
      <c r="K77" s="163"/>
      <c r="L77" s="163"/>
      <c r="M77" s="171" t="s">
        <v>114</v>
      </c>
      <c r="N77" s="172"/>
      <c r="O77" s="173" t="s">
        <v>114</v>
      </c>
      <c r="P77" s="166"/>
      <c r="Q77" s="164">
        <f>O75+O76+AF77</f>
        <v>0</v>
      </c>
      <c r="R77" s="165"/>
      <c r="S77" s="166">
        <f>M75+M76+AH77</f>
        <v>0</v>
      </c>
      <c r="T77" s="167"/>
      <c r="U77" s="164">
        <f>IF(O75&gt;M75,2)+IF(M76&lt;O76,2)+IF(AF77&gt;AH77,2)</f>
        <v>0</v>
      </c>
      <c r="V77" s="165"/>
      <c r="W77" s="166">
        <f>IF(O75&lt;M75,2)+IF(M76&gt;O76,2)+IF(AF77&lt;AH77,2)</f>
        <v>0</v>
      </c>
      <c r="X77" s="167"/>
      <c r="Y77" s="175"/>
      <c r="Z77" s="176"/>
      <c r="AF77" s="243"/>
      <c r="AG77" s="243"/>
      <c r="AH77" s="244"/>
      <c r="AI77" s="244"/>
    </row>
    <row r="79" spans="1:58" x14ac:dyDescent="0.2">
      <c r="A79" s="183" t="str">
        <f>Z8</f>
        <v>Gruppe  E</v>
      </c>
      <c r="B79" s="183"/>
      <c r="C79" s="183"/>
      <c r="D79" s="183"/>
      <c r="E79" s="182" t="str">
        <f>B80</f>
        <v>A1</v>
      </c>
      <c r="F79" s="182"/>
      <c r="G79" s="182"/>
      <c r="H79" s="182"/>
      <c r="I79" s="182" t="str">
        <f>B81</f>
        <v>A2</v>
      </c>
      <c r="J79" s="182"/>
      <c r="K79" s="182"/>
      <c r="L79" s="182"/>
      <c r="M79" s="182" t="str">
        <f>B82</f>
        <v>B1</v>
      </c>
      <c r="N79" s="182"/>
      <c r="O79" s="182"/>
      <c r="P79" s="182"/>
      <c r="Q79" s="182" t="str">
        <f>B83</f>
        <v>B2</v>
      </c>
      <c r="R79" s="182"/>
      <c r="S79" s="182"/>
      <c r="T79" s="182"/>
      <c r="U79" s="184" t="s">
        <v>111</v>
      </c>
      <c r="V79" s="184"/>
      <c r="W79" s="184"/>
      <c r="X79" s="184"/>
      <c r="Y79" s="181" t="s">
        <v>112</v>
      </c>
      <c r="Z79" s="181"/>
      <c r="AA79" s="181"/>
      <c r="AB79" s="181"/>
      <c r="AC79" s="158" t="s">
        <v>113</v>
      </c>
      <c r="AD79" s="158"/>
      <c r="AY79" s="134"/>
    </row>
    <row r="80" spans="1:58" x14ac:dyDescent="0.2">
      <c r="A80" s="14" t="s">
        <v>91</v>
      </c>
      <c r="B80" s="174" t="str">
        <f>IF(AB9="",Z9,AB9)</f>
        <v>A1</v>
      </c>
      <c r="C80" s="174"/>
      <c r="D80" s="174"/>
      <c r="E80" s="171" t="s">
        <v>114</v>
      </c>
      <c r="F80" s="172"/>
      <c r="G80" s="173" t="s">
        <v>114</v>
      </c>
      <c r="H80" s="166"/>
      <c r="I80" s="164">
        <f>IF(V53="",0,V53)</f>
        <v>0</v>
      </c>
      <c r="J80" s="165"/>
      <c r="K80" s="166">
        <f>IF(Y53="",0,Y53)</f>
        <v>0</v>
      </c>
      <c r="L80" s="167"/>
      <c r="M80" s="164">
        <f>V49</f>
        <v>0</v>
      </c>
      <c r="N80" s="165"/>
      <c r="O80" s="166">
        <f>Y49</f>
        <v>0</v>
      </c>
      <c r="P80" s="167"/>
      <c r="Q80" s="164">
        <f>Y45</f>
        <v>0</v>
      </c>
      <c r="R80" s="165"/>
      <c r="S80" s="166">
        <f>V45</f>
        <v>0</v>
      </c>
      <c r="T80" s="167"/>
      <c r="U80" s="164">
        <f>+I80+M80+Q80</f>
        <v>0</v>
      </c>
      <c r="V80" s="165"/>
      <c r="W80" s="166">
        <f>+K80+O80+S80</f>
        <v>0</v>
      </c>
      <c r="X80" s="167"/>
      <c r="Y80" s="164">
        <f>IF(I80&gt;K80,2)+IF(M80&gt;O80,2)+IF(Q80&gt;S80,2)</f>
        <v>0</v>
      </c>
      <c r="Z80" s="165"/>
      <c r="AA80" s="166">
        <f>IF(I80&lt;K80,2)+IF(M80&lt;O80,2)+IF(Q80&lt;S80,2)</f>
        <v>0</v>
      </c>
      <c r="AB80" s="167"/>
      <c r="AC80" s="175"/>
      <c r="AD80" s="176"/>
      <c r="AY80" s="134"/>
    </row>
    <row r="81" spans="1:51" x14ac:dyDescent="0.2">
      <c r="A81" s="14" t="s">
        <v>93</v>
      </c>
      <c r="B81" s="174" t="str">
        <f>IF(AB11="",Z11,AB11)</f>
        <v>A2</v>
      </c>
      <c r="C81" s="174"/>
      <c r="D81" s="174"/>
      <c r="E81" s="163" t="str">
        <f>CONCATENATE(H53,"-",K53)</f>
        <v>-</v>
      </c>
      <c r="F81" s="163"/>
      <c r="G81" s="163"/>
      <c r="H81" s="163"/>
      <c r="I81" s="171" t="s">
        <v>114</v>
      </c>
      <c r="J81" s="172"/>
      <c r="K81" s="173" t="s">
        <v>114</v>
      </c>
      <c r="L81" s="166"/>
      <c r="M81" s="164">
        <f>Y46</f>
        <v>0</v>
      </c>
      <c r="N81" s="165"/>
      <c r="O81" s="166">
        <f>V46</f>
        <v>0</v>
      </c>
      <c r="P81" s="167"/>
      <c r="Q81" s="164">
        <f>V50</f>
        <v>0</v>
      </c>
      <c r="R81" s="165"/>
      <c r="S81" s="166">
        <f>Y50</f>
        <v>0</v>
      </c>
      <c r="T81" s="167"/>
      <c r="U81" s="164">
        <f>K80+M81+Q81</f>
        <v>0</v>
      </c>
      <c r="V81" s="165"/>
      <c r="W81" s="166">
        <f>I80+O81+S81</f>
        <v>0</v>
      </c>
      <c r="X81" s="167"/>
      <c r="Y81" s="164">
        <f>IF(K80&gt;I80,2)+IF(M81&gt;O81,2)+IF(Q81&gt;S81,2)</f>
        <v>0</v>
      </c>
      <c r="Z81" s="165"/>
      <c r="AA81" s="166">
        <f>IF(K80&lt;I80,2)+IF(M81&lt;O81,2)+IF(Q81&lt;S81,2)</f>
        <v>0</v>
      </c>
      <c r="AB81" s="167"/>
      <c r="AC81" s="175"/>
      <c r="AD81" s="176"/>
      <c r="AY81" s="134"/>
    </row>
    <row r="82" spans="1:51" x14ac:dyDescent="0.2">
      <c r="A82" s="14" t="s">
        <v>97</v>
      </c>
      <c r="B82" s="174" t="str">
        <f>IF(AB10="",Z10,AB10)</f>
        <v>B1</v>
      </c>
      <c r="C82" s="174"/>
      <c r="D82" s="174"/>
      <c r="E82" s="163" t="str">
        <f>CONCATENATE(I49,"-",L49)</f>
        <v>18:00-1</v>
      </c>
      <c r="F82" s="163"/>
      <c r="G82" s="163"/>
      <c r="H82" s="163"/>
      <c r="I82" s="163" t="str">
        <f>CONCATENATE(I46,"-",L46)</f>
        <v>16:00-1</v>
      </c>
      <c r="J82" s="163"/>
      <c r="K82" s="163"/>
      <c r="L82" s="163"/>
      <c r="M82" s="171" t="s">
        <v>114</v>
      </c>
      <c r="N82" s="172"/>
      <c r="O82" s="173" t="s">
        <v>114</v>
      </c>
      <c r="P82" s="166"/>
      <c r="Q82" s="164">
        <f>IF(V54="",0,V54)</f>
        <v>0</v>
      </c>
      <c r="R82" s="165"/>
      <c r="S82" s="166">
        <f>IF(Y54="",0,Y54)</f>
        <v>0</v>
      </c>
      <c r="T82" s="167"/>
      <c r="U82" s="164">
        <f>O80+O81+Q82</f>
        <v>0</v>
      </c>
      <c r="V82" s="165"/>
      <c r="W82" s="166">
        <f>M80+M81+S82</f>
        <v>0</v>
      </c>
      <c r="X82" s="167"/>
      <c r="Y82" s="164">
        <f>IF(O80&gt;M80,2)+IF(M81&lt;O81,2)+IF(Q82&gt;S82,2)</f>
        <v>0</v>
      </c>
      <c r="Z82" s="165"/>
      <c r="AA82" s="166">
        <f>IF(O80&lt;M80,2)+IF(M81&gt;O81,2)+IF(Q82&lt;S82,2)</f>
        <v>0</v>
      </c>
      <c r="AB82" s="167"/>
      <c r="AC82" s="175"/>
      <c r="AD82" s="176"/>
      <c r="AY82" s="134"/>
    </row>
    <row r="83" spans="1:51" x14ac:dyDescent="0.2">
      <c r="A83" s="14" t="s">
        <v>94</v>
      </c>
      <c r="B83" s="174" t="str">
        <f>IF(AB12="",Z12,AB12)</f>
        <v>B2</v>
      </c>
      <c r="C83" s="174"/>
      <c r="D83" s="174"/>
      <c r="E83" s="163" t="str">
        <f>CONCATENATE(I45,"-",L45)</f>
        <v>16:00-2</v>
      </c>
      <c r="F83" s="163"/>
      <c r="G83" s="163"/>
      <c r="H83" s="163"/>
      <c r="I83" s="163" t="str">
        <f>CONCATENATE(I50,"-",L50)</f>
        <v>18:00-2</v>
      </c>
      <c r="J83" s="163"/>
      <c r="K83" s="163"/>
      <c r="L83" s="163"/>
      <c r="M83" s="163" t="str">
        <f>CONCATENATE(G54,"-",K54)</f>
        <v>-</v>
      </c>
      <c r="N83" s="163"/>
      <c r="O83" s="163"/>
      <c r="P83" s="163"/>
      <c r="Q83" s="171" t="s">
        <v>114</v>
      </c>
      <c r="R83" s="172"/>
      <c r="S83" s="173" t="s">
        <v>114</v>
      </c>
      <c r="T83" s="166"/>
      <c r="U83" s="164">
        <f>S80+S81+S82</f>
        <v>0</v>
      </c>
      <c r="V83" s="165"/>
      <c r="W83" s="166">
        <f>Q80+Q81+Q82</f>
        <v>0</v>
      </c>
      <c r="X83" s="167"/>
      <c r="Y83" s="164">
        <f>IF(S80&gt;Q80,2)+IF(S81&gt;Q81,2)+IF(S82&gt;Q82,2)</f>
        <v>0</v>
      </c>
      <c r="Z83" s="165"/>
      <c r="AA83" s="166">
        <f>IF(S80&lt;Q80,2)+IF(S81&lt;Q81,2)+IF(S82&lt;Q82,2)</f>
        <v>0</v>
      </c>
      <c r="AB83" s="167"/>
      <c r="AC83" s="175"/>
      <c r="AD83" s="176"/>
      <c r="AY83" s="134"/>
    </row>
    <row r="85" spans="1:51" x14ac:dyDescent="0.2">
      <c r="A85" s="183" t="str">
        <f>AF8</f>
        <v>Gruppe F</v>
      </c>
      <c r="B85" s="183"/>
      <c r="C85" s="183"/>
      <c r="D85" s="183"/>
      <c r="E85" s="182" t="str">
        <f>B86</f>
        <v>C1</v>
      </c>
      <c r="F85" s="182"/>
      <c r="G85" s="182"/>
      <c r="H85" s="182"/>
      <c r="I85" s="182" t="str">
        <f>B87</f>
        <v>C2</v>
      </c>
      <c r="J85" s="182"/>
      <c r="K85" s="182"/>
      <c r="L85" s="182"/>
      <c r="M85" s="182" t="str">
        <f>B88</f>
        <v>D1</v>
      </c>
      <c r="N85" s="182"/>
      <c r="O85" s="182"/>
      <c r="P85" s="182"/>
      <c r="Q85" s="182" t="str">
        <f>B89</f>
        <v>D2</v>
      </c>
      <c r="R85" s="182"/>
      <c r="S85" s="182"/>
      <c r="T85" s="182"/>
      <c r="U85" s="184" t="s">
        <v>111</v>
      </c>
      <c r="V85" s="184"/>
      <c r="W85" s="184"/>
      <c r="X85" s="184"/>
      <c r="Y85" s="181" t="s">
        <v>112</v>
      </c>
      <c r="Z85" s="181"/>
      <c r="AA85" s="181"/>
      <c r="AB85" s="181"/>
      <c r="AC85" s="158" t="s">
        <v>113</v>
      </c>
      <c r="AD85" s="158"/>
      <c r="AY85" s="134"/>
    </row>
    <row r="86" spans="1:51" x14ac:dyDescent="0.2">
      <c r="A86" s="14" t="s">
        <v>100</v>
      </c>
      <c r="B86" s="174" t="str">
        <f>IF(AH9="",AF9,AH9)</f>
        <v>C1</v>
      </c>
      <c r="C86" s="174"/>
      <c r="D86" s="174"/>
      <c r="E86" s="171" t="s">
        <v>114</v>
      </c>
      <c r="F86" s="172"/>
      <c r="G86" s="173" t="s">
        <v>114</v>
      </c>
      <c r="H86" s="166"/>
      <c r="I86" s="164">
        <f>IF(V55="",0,V55)</f>
        <v>0</v>
      </c>
      <c r="J86" s="165"/>
      <c r="K86" s="166">
        <f>IF(Y55="",0,Y55)</f>
        <v>0</v>
      </c>
      <c r="L86" s="167"/>
      <c r="M86" s="164">
        <f>V51</f>
        <v>0</v>
      </c>
      <c r="N86" s="165"/>
      <c r="O86" s="166">
        <f>Y51</f>
        <v>0</v>
      </c>
      <c r="P86" s="167"/>
      <c r="Q86" s="164">
        <f>Y48</f>
        <v>0</v>
      </c>
      <c r="R86" s="165"/>
      <c r="S86" s="166">
        <f>V48</f>
        <v>0</v>
      </c>
      <c r="T86" s="167"/>
      <c r="U86" s="164">
        <f>+I86+M86+Q86</f>
        <v>0</v>
      </c>
      <c r="V86" s="165"/>
      <c r="W86" s="166">
        <f>+K86+O86+S86</f>
        <v>0</v>
      </c>
      <c r="X86" s="167"/>
      <c r="Y86" s="164">
        <f>IF(I86&gt;K86,2)+IF(M86&gt;O86,2)+IF(Q86&gt;S86,2)</f>
        <v>0</v>
      </c>
      <c r="Z86" s="165"/>
      <c r="AA86" s="166">
        <f>IF(I86&lt;K86,2)+IF(M86&lt;O86,2)+IF(Q86&lt;S86,2)</f>
        <v>0</v>
      </c>
      <c r="AB86" s="167"/>
      <c r="AC86" s="175"/>
      <c r="AD86" s="176"/>
      <c r="AJ86" s="136"/>
      <c r="AY86" s="134"/>
    </row>
    <row r="87" spans="1:51" x14ac:dyDescent="0.2">
      <c r="A87" s="14" t="s">
        <v>102</v>
      </c>
      <c r="B87" s="174" t="str">
        <f>IF(AH11="",AF11,AH11)</f>
        <v>C2</v>
      </c>
      <c r="C87" s="174"/>
      <c r="D87" s="174"/>
      <c r="E87" s="163" t="str">
        <f>CONCATENATE(H55,"-",K55)</f>
        <v>-</v>
      </c>
      <c r="F87" s="163"/>
      <c r="G87" s="163"/>
      <c r="H87" s="163"/>
      <c r="I87" s="171" t="s">
        <v>114</v>
      </c>
      <c r="J87" s="172"/>
      <c r="K87" s="173" t="s">
        <v>114</v>
      </c>
      <c r="L87" s="166"/>
      <c r="M87" s="164">
        <f>Y47</f>
        <v>0</v>
      </c>
      <c r="N87" s="165"/>
      <c r="O87" s="166">
        <f>V47</f>
        <v>0</v>
      </c>
      <c r="P87" s="167"/>
      <c r="Q87" s="164">
        <f>V52</f>
        <v>0</v>
      </c>
      <c r="R87" s="165"/>
      <c r="S87" s="166">
        <f>Y52</f>
        <v>0</v>
      </c>
      <c r="T87" s="167"/>
      <c r="U87" s="164">
        <f>K86+M87+Q87</f>
        <v>0</v>
      </c>
      <c r="V87" s="165"/>
      <c r="W87" s="166">
        <f>I86+O87+S87</f>
        <v>0</v>
      </c>
      <c r="X87" s="167"/>
      <c r="Y87" s="164">
        <f>IF(K86&gt;I86,2)+IF(M87&gt;O87,2)+IF(Q87&gt;S87,2)</f>
        <v>0</v>
      </c>
      <c r="Z87" s="165"/>
      <c r="AA87" s="166">
        <f>IF(K86&lt;I86,2)+IF(M87&lt;O87,2)+IF(Q87&lt;S87,2)</f>
        <v>0</v>
      </c>
      <c r="AB87" s="167"/>
      <c r="AC87" s="175"/>
      <c r="AD87" s="176"/>
      <c r="AJ87" s="136"/>
      <c r="AY87" s="134"/>
    </row>
    <row r="88" spans="1:51" x14ac:dyDescent="0.2">
      <c r="A88" s="14" t="s">
        <v>115</v>
      </c>
      <c r="B88" s="174" t="str">
        <f>IF(AH10="",AF10,AH10)</f>
        <v>D1</v>
      </c>
      <c r="C88" s="174"/>
      <c r="D88" s="174"/>
      <c r="E88" s="163" t="str">
        <f>CONCATENATE(I51,"-",L51)</f>
        <v>19:00-1</v>
      </c>
      <c r="F88" s="163"/>
      <c r="G88" s="163"/>
      <c r="H88" s="163"/>
      <c r="I88" s="163" t="str">
        <f>CONCATENATE(I47,"-",L47)</f>
        <v>17:00-1</v>
      </c>
      <c r="J88" s="163"/>
      <c r="K88" s="163"/>
      <c r="L88" s="163"/>
      <c r="M88" s="171" t="s">
        <v>114</v>
      </c>
      <c r="N88" s="172"/>
      <c r="O88" s="173" t="s">
        <v>114</v>
      </c>
      <c r="P88" s="166"/>
      <c r="Q88" s="164">
        <f>IF(V56="",0,V56)</f>
        <v>0</v>
      </c>
      <c r="R88" s="165"/>
      <c r="S88" s="166">
        <f>IF(Y56="",0,Y56)</f>
        <v>0</v>
      </c>
      <c r="T88" s="167"/>
      <c r="U88" s="164">
        <f>O86+O87+Q88</f>
        <v>0</v>
      </c>
      <c r="V88" s="165"/>
      <c r="W88" s="166">
        <f>M86+M87+S88</f>
        <v>0</v>
      </c>
      <c r="X88" s="167"/>
      <c r="Y88" s="164">
        <f>IF(O86&gt;M86,2)+IF(M87&lt;O87,2)+IF(Q88&gt;S88,2)</f>
        <v>0</v>
      </c>
      <c r="Z88" s="165"/>
      <c r="AA88" s="166">
        <f>IF(O86&lt;M86,2)+IF(M87&gt;O87,2)+IF(Q88&lt;S88,2)</f>
        <v>0</v>
      </c>
      <c r="AB88" s="167"/>
      <c r="AC88" s="175"/>
      <c r="AD88" s="176"/>
      <c r="AY88" s="134"/>
    </row>
    <row r="89" spans="1:51" x14ac:dyDescent="0.2">
      <c r="A89" s="14" t="s">
        <v>29</v>
      </c>
      <c r="B89" s="174" t="str">
        <f>IF(AH12="",AF12,AH12)</f>
        <v>D2</v>
      </c>
      <c r="C89" s="174"/>
      <c r="D89" s="174"/>
      <c r="E89" s="163" t="str">
        <f>CONCATENATE(I48,"-",L48)</f>
        <v>17:00-2</v>
      </c>
      <c r="F89" s="163"/>
      <c r="G89" s="163"/>
      <c r="H89" s="163"/>
      <c r="I89" s="163" t="str">
        <f>CONCATENATE(I52,"-",L52)</f>
        <v>19:00-2</v>
      </c>
      <c r="J89" s="163"/>
      <c r="K89" s="163"/>
      <c r="L89" s="163"/>
      <c r="M89" s="163" t="str">
        <f>CONCATENATE(G56,"-",K56)</f>
        <v>-</v>
      </c>
      <c r="N89" s="163"/>
      <c r="O89" s="163"/>
      <c r="P89" s="163"/>
      <c r="Q89" s="171" t="s">
        <v>114</v>
      </c>
      <c r="R89" s="172"/>
      <c r="S89" s="173" t="s">
        <v>114</v>
      </c>
      <c r="T89" s="166"/>
      <c r="U89" s="164">
        <f>S86+S87+S88</f>
        <v>0</v>
      </c>
      <c r="V89" s="165"/>
      <c r="W89" s="166">
        <f>Q86+Q87+Q88</f>
        <v>0</v>
      </c>
      <c r="X89" s="167"/>
      <c r="Y89" s="164">
        <f>IF(S86&gt;Q86,2)+IF(S87&gt;Q87,2)+IF(S88&gt;Q88,2)</f>
        <v>0</v>
      </c>
      <c r="Z89" s="165"/>
      <c r="AA89" s="166">
        <f>IF(S86&lt;Q86,2)+IF(S87&lt;Q87,2)+IF(S88&lt;Q88,2)</f>
        <v>0</v>
      </c>
      <c r="AB89" s="167"/>
      <c r="AC89" s="175"/>
      <c r="AD89" s="176"/>
      <c r="AY89" s="134"/>
    </row>
    <row r="90" spans="1:51" x14ac:dyDescent="0.2">
      <c r="AY90" s="134"/>
    </row>
    <row r="91" spans="1:51" x14ac:dyDescent="0.2">
      <c r="A91" s="234" t="s">
        <v>36</v>
      </c>
      <c r="B91" s="234"/>
      <c r="C91" s="234"/>
      <c r="D91" s="234"/>
      <c r="E91" s="234"/>
      <c r="F91" s="234"/>
      <c r="H91" s="17"/>
    </row>
    <row r="92" spans="1:51" x14ac:dyDescent="0.2">
      <c r="A92" s="235" t="s">
        <v>118</v>
      </c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7"/>
      <c r="M92" s="235" t="s">
        <v>119</v>
      </c>
      <c r="N92" s="236"/>
      <c r="O92" s="236"/>
      <c r="P92" s="237"/>
      <c r="Q92" s="235" t="s">
        <v>120</v>
      </c>
      <c r="R92" s="236"/>
      <c r="S92" s="236"/>
      <c r="T92" s="237"/>
      <c r="U92" s="235" t="s">
        <v>121</v>
      </c>
      <c r="V92" s="236"/>
      <c r="W92" s="236"/>
      <c r="X92" s="236"/>
      <c r="Y92" s="236"/>
      <c r="Z92" s="236"/>
      <c r="AA92" s="236"/>
      <c r="AB92" s="236"/>
      <c r="AC92" s="236"/>
      <c r="AD92" s="18"/>
      <c r="AE92" s="19"/>
      <c r="AF92" s="19"/>
    </row>
    <row r="93" spans="1:51" x14ac:dyDescent="0.2">
      <c r="A93" s="239" t="str">
        <f>IF(AC80=1,B80,IF(AC81=1,B81,IF(AC82=1,B82,IF(AC83=1,B83,"E1"))))</f>
        <v>E1</v>
      </c>
      <c r="B93" s="240"/>
      <c r="C93" s="241"/>
      <c r="D93" s="239" t="str">
        <f>IF(AC86=1,B86,IF(AC87=1,B87,IF(AC88=1,B88,IF(AC89=1,B89,"F1"))))</f>
        <v>F1</v>
      </c>
      <c r="E93" s="240"/>
      <c r="F93" s="241"/>
      <c r="G93" s="239" t="str">
        <f>IF(AC80=2,B80,IF(AC81=2,B81,IF(AC82=2,B82,IF(AC83=2,B83,"E2"))))</f>
        <v>E2</v>
      </c>
      <c r="H93" s="240"/>
      <c r="I93" s="241"/>
      <c r="J93" s="239" t="str">
        <f>IF(AC86=2,B86,IF(AC87=2,B87,IF(AC88=2,B88,IF(AC89=2,B89,"F2"))))</f>
        <v>F2</v>
      </c>
      <c r="K93" s="240"/>
      <c r="L93" s="241"/>
      <c r="M93" s="239" t="str">
        <f>IF(AC80=3,B80,IF(AC81=3,B81,IF(AC82=3,B82,IF(AC83=3,B83,"E3"))))&amp;", "&amp;IF(AC86=3,B86,IF(AC87=3,B87,IF(AC88=3,B88,IF(AC89=3,B89,"F3"))))</f>
        <v>E3, F3</v>
      </c>
      <c r="N93" s="240"/>
      <c r="O93" s="240"/>
      <c r="P93" s="241"/>
      <c r="Q93" s="239" t="str">
        <f>IF(AC80=4,B80,IF(AC81=4,B81,IF(AC82=4,B82,IF(AC83=4,B83,"E4"))))&amp;", "&amp;IF(AC86=4,B86,IF(AC87=4,B87,IF(AC88=4,B88,IF(AC89=4,B89,"F4"))))</f>
        <v>E4, F4</v>
      </c>
      <c r="R93" s="240"/>
      <c r="S93" s="240"/>
      <c r="T93" s="241"/>
      <c r="U93" s="239" t="str">
        <f>IF(Y60=3,B60,IF(Y61=3,B61,IF(Y62=3,B62,"A3")))</f>
        <v>A3</v>
      </c>
      <c r="V93" s="240"/>
      <c r="W93" s="241"/>
      <c r="X93" s="239" t="str">
        <f>IF(Y65=3,B65,IF(Y66=3,B66,IF(Y67=3,B67,"B3")))</f>
        <v>B3</v>
      </c>
      <c r="Y93" s="240"/>
      <c r="Z93" s="241"/>
      <c r="AA93" s="239" t="str">
        <f>IF(Y75=3,B75,IF(Y76=3,B76,IF(Y77=3,B77,"D3")))</f>
        <v>D3</v>
      </c>
      <c r="AB93" s="240"/>
      <c r="AC93" s="241"/>
    </row>
    <row r="94" spans="1:51" x14ac:dyDescent="0.2">
      <c r="A94" s="242" t="s">
        <v>122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AB94" s="141"/>
      <c r="AC94" s="141"/>
      <c r="AD94" s="141"/>
      <c r="AE94" s="141"/>
    </row>
    <row r="95" spans="1:51" x14ac:dyDescent="0.2">
      <c r="A95" s="238" t="str">
        <f>CONCATENATE(K14," + ",K15," + ",W14," + ",W15," + Platz 1.-6.")</f>
        <v>TOWE1 + NTSV1 + SCAL + BSV1 + Platz 1.-6.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AB95" s="20"/>
      <c r="AC95" s="21"/>
      <c r="AD95" s="21"/>
      <c r="AE95" s="134"/>
    </row>
    <row r="96" spans="1:51" x14ac:dyDescent="0.2">
      <c r="A96" s="242" t="s">
        <v>123</v>
      </c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</row>
    <row r="97" spans="1:20" x14ac:dyDescent="0.2">
      <c r="A97" s="238" t="str">
        <f>CONCATENATE("Platz 7. - 11., BSV2")</f>
        <v>Platz 7. - 11., BSV2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</row>
  </sheetData>
  <sheetProtection selectLockedCells="1"/>
  <mergeCells count="614"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T9:W9"/>
    <mergeCell ref="AB9:AD9"/>
    <mergeCell ref="AH9:AJ9"/>
    <mergeCell ref="A6:D6"/>
    <mergeCell ref="E6:AN6"/>
    <mergeCell ref="BB7:BC7"/>
    <mergeCell ref="B8:E8"/>
    <mergeCell ref="H8:K8"/>
    <mergeCell ref="N8:Q8"/>
    <mergeCell ref="T8:W8"/>
    <mergeCell ref="Z8:AD8"/>
    <mergeCell ref="AF8:AJ8"/>
    <mergeCell ref="B11:E11"/>
    <mergeCell ref="H11:K11"/>
    <mergeCell ref="N11:Q11"/>
    <mergeCell ref="T11:W11"/>
    <mergeCell ref="AB11:AD11"/>
    <mergeCell ref="AH11:AJ11"/>
    <mergeCell ref="B10:E10"/>
    <mergeCell ref="H10:K10"/>
    <mergeCell ref="N10:Q10"/>
    <mergeCell ref="T10:W10"/>
    <mergeCell ref="AB10:AD10"/>
    <mergeCell ref="AH10:AJ10"/>
    <mergeCell ref="A14:J14"/>
    <mergeCell ref="K14:N14"/>
    <mergeCell ref="W14:Z14"/>
    <mergeCell ref="K15:N15"/>
    <mergeCell ref="W15:Z15"/>
    <mergeCell ref="A26:AN26"/>
    <mergeCell ref="B12:E12"/>
    <mergeCell ref="H12:K12"/>
    <mergeCell ref="N12:Q12"/>
    <mergeCell ref="T12:W12"/>
    <mergeCell ref="AB12:AD12"/>
    <mergeCell ref="AH12:AJ12"/>
    <mergeCell ref="AK11:AN12"/>
    <mergeCell ref="V27:Z27"/>
    <mergeCell ref="AB27:AH27"/>
    <mergeCell ref="AI27:AN27"/>
    <mergeCell ref="A28:C28"/>
    <mergeCell ref="D28:E28"/>
    <mergeCell ref="F28:H28"/>
    <mergeCell ref="I28:K28"/>
    <mergeCell ref="L28:M28"/>
    <mergeCell ref="N28:P28"/>
    <mergeCell ref="R28:T28"/>
    <mergeCell ref="A27:C27"/>
    <mergeCell ref="D27:E27"/>
    <mergeCell ref="F27:H27"/>
    <mergeCell ref="I27:K27"/>
    <mergeCell ref="L27:M27"/>
    <mergeCell ref="N27:T27"/>
    <mergeCell ref="V28:W28"/>
    <mergeCell ref="Y28:Z28"/>
    <mergeCell ref="AK28:AM28"/>
    <mergeCell ref="AK29:AM29"/>
    <mergeCell ref="A30:C30"/>
    <mergeCell ref="D30:E30"/>
    <mergeCell ref="F30:H30"/>
    <mergeCell ref="I30:K30"/>
    <mergeCell ref="L30:M30"/>
    <mergeCell ref="N30:P30"/>
    <mergeCell ref="R30:T30"/>
    <mergeCell ref="V30:W30"/>
    <mergeCell ref="Y30:Z30"/>
    <mergeCell ref="AK30:AM30"/>
    <mergeCell ref="A29:C29"/>
    <mergeCell ref="D29:E29"/>
    <mergeCell ref="F29:H29"/>
    <mergeCell ref="I29:K29"/>
    <mergeCell ref="L29:M29"/>
    <mergeCell ref="N29:P29"/>
    <mergeCell ref="R29:T29"/>
    <mergeCell ref="V29:W29"/>
    <mergeCell ref="Y29:Z29"/>
    <mergeCell ref="A32:C32"/>
    <mergeCell ref="D32:E32"/>
    <mergeCell ref="F32:H32"/>
    <mergeCell ref="I32:K32"/>
    <mergeCell ref="L32:M32"/>
    <mergeCell ref="N32:T32"/>
    <mergeCell ref="V32:Z32"/>
    <mergeCell ref="AB32:AH32"/>
    <mergeCell ref="AI32:AN32"/>
    <mergeCell ref="AK33:AM33"/>
    <mergeCell ref="A34:C34"/>
    <mergeCell ref="D34:E34"/>
    <mergeCell ref="F34:H34"/>
    <mergeCell ref="I34:K34"/>
    <mergeCell ref="L34:M34"/>
    <mergeCell ref="N34:P34"/>
    <mergeCell ref="R34:T34"/>
    <mergeCell ref="V34:W34"/>
    <mergeCell ref="Y34:Z34"/>
    <mergeCell ref="AK34:AM34"/>
    <mergeCell ref="A33:C33"/>
    <mergeCell ref="D33:E33"/>
    <mergeCell ref="F33:H33"/>
    <mergeCell ref="I33:K33"/>
    <mergeCell ref="L33:M33"/>
    <mergeCell ref="N33:P33"/>
    <mergeCell ref="R33:T33"/>
    <mergeCell ref="V33:W33"/>
    <mergeCell ref="Y33:Z33"/>
    <mergeCell ref="AK35:AM35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K36:AM36"/>
    <mergeCell ref="A35:C35"/>
    <mergeCell ref="D35:E35"/>
    <mergeCell ref="F35:H35"/>
    <mergeCell ref="I35:K35"/>
    <mergeCell ref="L35:M35"/>
    <mergeCell ref="N35:P35"/>
    <mergeCell ref="R35:T35"/>
    <mergeCell ref="V35:W35"/>
    <mergeCell ref="Y35:Z35"/>
    <mergeCell ref="A38:C38"/>
    <mergeCell ref="D38:E38"/>
    <mergeCell ref="F38:H38"/>
    <mergeCell ref="I38:K38"/>
    <mergeCell ref="L38:M38"/>
    <mergeCell ref="N38:T38"/>
    <mergeCell ref="V38:Z38"/>
    <mergeCell ref="AB38:AH38"/>
    <mergeCell ref="AI38:AN38"/>
    <mergeCell ref="AK39:AM39"/>
    <mergeCell ref="A40:C40"/>
    <mergeCell ref="D40:E40"/>
    <mergeCell ref="F40:H40"/>
    <mergeCell ref="I40:K40"/>
    <mergeCell ref="L40:M40"/>
    <mergeCell ref="N40:P40"/>
    <mergeCell ref="R40:T40"/>
    <mergeCell ref="V40:W40"/>
    <mergeCell ref="Y40:Z40"/>
    <mergeCell ref="AK40:AM40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AK41:AM41"/>
    <mergeCell ref="A42:C4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44:C44"/>
    <mergeCell ref="D44:E44"/>
    <mergeCell ref="F44:H44"/>
    <mergeCell ref="I44:K44"/>
    <mergeCell ref="L44:M44"/>
    <mergeCell ref="N44:T44"/>
    <mergeCell ref="V44:Z44"/>
    <mergeCell ref="AB44:AH44"/>
    <mergeCell ref="AI44:AN44"/>
    <mergeCell ref="R45:T45"/>
    <mergeCell ref="V45:W45"/>
    <mergeCell ref="Y45:Z45"/>
    <mergeCell ref="AK45:AM45"/>
    <mergeCell ref="A46:C46"/>
    <mergeCell ref="D46:E46"/>
    <mergeCell ref="F46:H46"/>
    <mergeCell ref="I46:K46"/>
    <mergeCell ref="L46:M46"/>
    <mergeCell ref="N46:P46"/>
    <mergeCell ref="A45:C45"/>
    <mergeCell ref="D45:E45"/>
    <mergeCell ref="F45:H45"/>
    <mergeCell ref="I45:K45"/>
    <mergeCell ref="L45:M45"/>
    <mergeCell ref="N45:P45"/>
    <mergeCell ref="R46:T46"/>
    <mergeCell ref="V46:W46"/>
    <mergeCell ref="Y46:Z46"/>
    <mergeCell ref="AK46:AM46"/>
    <mergeCell ref="AK47:AM47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K48:AM48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49:C49"/>
    <mergeCell ref="D49:E49"/>
    <mergeCell ref="F49:H49"/>
    <mergeCell ref="I49:K49"/>
    <mergeCell ref="L49:M49"/>
    <mergeCell ref="N49:P49"/>
    <mergeCell ref="AK50:AM50"/>
    <mergeCell ref="A51:C51"/>
    <mergeCell ref="D51:E51"/>
    <mergeCell ref="F51:H51"/>
    <mergeCell ref="I51:K51"/>
    <mergeCell ref="L51:M51"/>
    <mergeCell ref="N51:P51"/>
    <mergeCell ref="R49:T49"/>
    <mergeCell ref="V49:W49"/>
    <mergeCell ref="Y49:Z49"/>
    <mergeCell ref="AK49:AM49"/>
    <mergeCell ref="A50:C50"/>
    <mergeCell ref="D50:E50"/>
    <mergeCell ref="F50:H50"/>
    <mergeCell ref="I50:K50"/>
    <mergeCell ref="L50:M50"/>
    <mergeCell ref="N50:P50"/>
    <mergeCell ref="A52:C52"/>
    <mergeCell ref="D52:E52"/>
    <mergeCell ref="F52:H52"/>
    <mergeCell ref="I52:K52"/>
    <mergeCell ref="L52:M52"/>
    <mergeCell ref="N52:P52"/>
    <mergeCell ref="R50:T50"/>
    <mergeCell ref="V50:W50"/>
    <mergeCell ref="Y50:Z50"/>
    <mergeCell ref="AK52:AM52"/>
    <mergeCell ref="N53:P53"/>
    <mergeCell ref="R53:T53"/>
    <mergeCell ref="V53:W53"/>
    <mergeCell ref="Y53:Z53"/>
    <mergeCell ref="R51:T51"/>
    <mergeCell ref="V51:W51"/>
    <mergeCell ref="Y51:Z51"/>
    <mergeCell ref="AK51:AM51"/>
    <mergeCell ref="N54:P54"/>
    <mergeCell ref="R54:T54"/>
    <mergeCell ref="V54:W54"/>
    <mergeCell ref="Y54:Z54"/>
    <mergeCell ref="N55:P55"/>
    <mergeCell ref="R55:T55"/>
    <mergeCell ref="V55:W55"/>
    <mergeCell ref="Y55:Z55"/>
    <mergeCell ref="R52:T52"/>
    <mergeCell ref="V52:W52"/>
    <mergeCell ref="Y52:Z52"/>
    <mergeCell ref="N56:P56"/>
    <mergeCell ref="R56:T56"/>
    <mergeCell ref="V56:W56"/>
    <mergeCell ref="Y56:Z56"/>
    <mergeCell ref="A57:AN57"/>
    <mergeCell ref="A59:D59"/>
    <mergeCell ref="E59:H59"/>
    <mergeCell ref="I59:L59"/>
    <mergeCell ref="M59:P59"/>
    <mergeCell ref="Q59:T59"/>
    <mergeCell ref="U59:X59"/>
    <mergeCell ref="Y59:Z59"/>
    <mergeCell ref="AH59:AK59"/>
    <mergeCell ref="AJ62:AK62"/>
    <mergeCell ref="W61:X61"/>
    <mergeCell ref="B60:D60"/>
    <mergeCell ref="E60:F60"/>
    <mergeCell ref="G60:H60"/>
    <mergeCell ref="I60:J60"/>
    <mergeCell ref="K60:L60"/>
    <mergeCell ref="M60:N60"/>
    <mergeCell ref="O60:P60"/>
    <mergeCell ref="B62:D62"/>
    <mergeCell ref="E62:H62"/>
    <mergeCell ref="I62:L62"/>
    <mergeCell ref="M62:N62"/>
    <mergeCell ref="O62:P62"/>
    <mergeCell ref="U65:V65"/>
    <mergeCell ref="W65:X65"/>
    <mergeCell ref="Q62:R62"/>
    <mergeCell ref="AJ60:AK60"/>
    <mergeCell ref="B61:D61"/>
    <mergeCell ref="E61:H61"/>
    <mergeCell ref="I61:J61"/>
    <mergeCell ref="K61:L61"/>
    <mergeCell ref="M61:N61"/>
    <mergeCell ref="O61:P61"/>
    <mergeCell ref="Q61:R61"/>
    <mergeCell ref="S61:T61"/>
    <mergeCell ref="U61:V61"/>
    <mergeCell ref="Q60:R60"/>
    <mergeCell ref="S60:T60"/>
    <mergeCell ref="U60:V60"/>
    <mergeCell ref="W60:X60"/>
    <mergeCell ref="Y60:Z60"/>
    <mergeCell ref="AH60:AI60"/>
    <mergeCell ref="S62:T62"/>
    <mergeCell ref="U62:V62"/>
    <mergeCell ref="W62:X62"/>
    <mergeCell ref="Y62:Z62"/>
    <mergeCell ref="AH62:AI62"/>
    <mergeCell ref="Q65:R65"/>
    <mergeCell ref="S65:T65"/>
    <mergeCell ref="Y61:Z61"/>
    <mergeCell ref="AH61:AI61"/>
    <mergeCell ref="AJ61:AK61"/>
    <mergeCell ref="Y64:Z64"/>
    <mergeCell ref="AB64:AE64"/>
    <mergeCell ref="AH64:AK64"/>
    <mergeCell ref="B65:D65"/>
    <mergeCell ref="E65:F65"/>
    <mergeCell ref="G65:H65"/>
    <mergeCell ref="I65:J65"/>
    <mergeCell ref="K65:L65"/>
    <mergeCell ref="M65:N65"/>
    <mergeCell ref="O65:P65"/>
    <mergeCell ref="A64:D64"/>
    <mergeCell ref="E64:H64"/>
    <mergeCell ref="I64:L64"/>
    <mergeCell ref="M64:P64"/>
    <mergeCell ref="Q64:T64"/>
    <mergeCell ref="U64:X64"/>
    <mergeCell ref="AD65:AE65"/>
    <mergeCell ref="AH65:AI65"/>
    <mergeCell ref="AJ65:AK65"/>
    <mergeCell ref="Y65:Z65"/>
    <mergeCell ref="AB65:AC65"/>
    <mergeCell ref="W67:X67"/>
    <mergeCell ref="Y67:Z67"/>
    <mergeCell ref="AB67:AC67"/>
    <mergeCell ref="AD67:AE67"/>
    <mergeCell ref="AH67:AI67"/>
    <mergeCell ref="AJ67:AK67"/>
    <mergeCell ref="AH66:AI66"/>
    <mergeCell ref="AJ66:AK66"/>
    <mergeCell ref="W66:X66"/>
    <mergeCell ref="Y66:Z66"/>
    <mergeCell ref="AB66:AC66"/>
    <mergeCell ref="AD66:AE66"/>
    <mergeCell ref="B67:D67"/>
    <mergeCell ref="E67:H67"/>
    <mergeCell ref="I67:L67"/>
    <mergeCell ref="M67:N67"/>
    <mergeCell ref="O67:P67"/>
    <mergeCell ref="Q67:R67"/>
    <mergeCell ref="S67:T67"/>
    <mergeCell ref="U67:V67"/>
    <mergeCell ref="S66:T66"/>
    <mergeCell ref="U66:V66"/>
    <mergeCell ref="B66:D66"/>
    <mergeCell ref="E66:H66"/>
    <mergeCell ref="I66:J66"/>
    <mergeCell ref="K66:L66"/>
    <mergeCell ref="M66:N66"/>
    <mergeCell ref="O66:P66"/>
    <mergeCell ref="Q66:R66"/>
    <mergeCell ref="Y69:Z69"/>
    <mergeCell ref="B70:D70"/>
    <mergeCell ref="E70:F70"/>
    <mergeCell ref="G70:H70"/>
    <mergeCell ref="I70:J70"/>
    <mergeCell ref="K70:L70"/>
    <mergeCell ref="M70:N70"/>
    <mergeCell ref="O70:P70"/>
    <mergeCell ref="Q70:R70"/>
    <mergeCell ref="S70:T70"/>
    <mergeCell ref="A69:D69"/>
    <mergeCell ref="E69:H69"/>
    <mergeCell ref="I69:L69"/>
    <mergeCell ref="M69:P69"/>
    <mergeCell ref="Q69:T69"/>
    <mergeCell ref="U69:X69"/>
    <mergeCell ref="AK71:AM71"/>
    <mergeCell ref="U70:V70"/>
    <mergeCell ref="W70:X70"/>
    <mergeCell ref="Y70:Z70"/>
    <mergeCell ref="AK70:AM70"/>
    <mergeCell ref="Q72:R72"/>
    <mergeCell ref="S72:T72"/>
    <mergeCell ref="Y72:Z72"/>
    <mergeCell ref="AA72:AB72"/>
    <mergeCell ref="AC72:AD72"/>
    <mergeCell ref="Q71:R71"/>
    <mergeCell ref="S71:T71"/>
    <mergeCell ref="B72:D72"/>
    <mergeCell ref="E72:F72"/>
    <mergeCell ref="G72:H72"/>
    <mergeCell ref="I72:L72"/>
    <mergeCell ref="M72:N72"/>
    <mergeCell ref="O72:P72"/>
    <mergeCell ref="U71:V71"/>
    <mergeCell ref="W71:X71"/>
    <mergeCell ref="Y71:Z71"/>
    <mergeCell ref="B71:D71"/>
    <mergeCell ref="E71:H71"/>
    <mergeCell ref="I71:J71"/>
    <mergeCell ref="K71:L71"/>
    <mergeCell ref="M71:N71"/>
    <mergeCell ref="O71:P71"/>
    <mergeCell ref="U74:X74"/>
    <mergeCell ref="Y74:Z74"/>
    <mergeCell ref="AF74:AI74"/>
    <mergeCell ref="B75:D75"/>
    <mergeCell ref="E75:F75"/>
    <mergeCell ref="G75:H75"/>
    <mergeCell ref="I75:J75"/>
    <mergeCell ref="K75:L75"/>
    <mergeCell ref="M75:N75"/>
    <mergeCell ref="O75:P75"/>
    <mergeCell ref="A74:D74"/>
    <mergeCell ref="E74:H74"/>
    <mergeCell ref="I74:L74"/>
    <mergeCell ref="M74:P74"/>
    <mergeCell ref="Q74:T74"/>
    <mergeCell ref="B77:D77"/>
    <mergeCell ref="E77:H77"/>
    <mergeCell ref="I77:L77"/>
    <mergeCell ref="M77:N77"/>
    <mergeCell ref="O77:P77"/>
    <mergeCell ref="Q77:R77"/>
    <mergeCell ref="AH75:AI75"/>
    <mergeCell ref="B76:D76"/>
    <mergeCell ref="E76:H76"/>
    <mergeCell ref="I76:J76"/>
    <mergeCell ref="K76:L76"/>
    <mergeCell ref="M76:N76"/>
    <mergeCell ref="O76:P76"/>
    <mergeCell ref="Q76:R76"/>
    <mergeCell ref="S76:T76"/>
    <mergeCell ref="U76:V76"/>
    <mergeCell ref="Q75:R75"/>
    <mergeCell ref="S75:T75"/>
    <mergeCell ref="U75:V75"/>
    <mergeCell ref="W75:X75"/>
    <mergeCell ref="Y75:Z75"/>
    <mergeCell ref="AF75:AG75"/>
    <mergeCell ref="S77:T77"/>
    <mergeCell ref="U77:V77"/>
    <mergeCell ref="W77:X77"/>
    <mergeCell ref="Y77:Z77"/>
    <mergeCell ref="AF77:AG77"/>
    <mergeCell ref="AH77:AI77"/>
    <mergeCell ref="W76:X76"/>
    <mergeCell ref="Y76:Z76"/>
    <mergeCell ref="AF76:AG76"/>
    <mergeCell ref="AH76:AI76"/>
    <mergeCell ref="S80:T80"/>
    <mergeCell ref="U80:V80"/>
    <mergeCell ref="W80:X80"/>
    <mergeCell ref="Y80:Z80"/>
    <mergeCell ref="AA80:AB80"/>
    <mergeCell ref="AC80:AD80"/>
    <mergeCell ref="Y79:AB79"/>
    <mergeCell ref="AC79:AD79"/>
    <mergeCell ref="U79:X79"/>
    <mergeCell ref="B80:D80"/>
    <mergeCell ref="E80:F80"/>
    <mergeCell ref="G80:H80"/>
    <mergeCell ref="I80:J80"/>
    <mergeCell ref="K80:L80"/>
    <mergeCell ref="M80:N80"/>
    <mergeCell ref="O80:P80"/>
    <mergeCell ref="Q80:R80"/>
    <mergeCell ref="A79:D79"/>
    <mergeCell ref="E79:H79"/>
    <mergeCell ref="I79:L79"/>
    <mergeCell ref="M79:P79"/>
    <mergeCell ref="Q79:T79"/>
    <mergeCell ref="AC81:AD81"/>
    <mergeCell ref="B82:D82"/>
    <mergeCell ref="E82:H82"/>
    <mergeCell ref="I82:L82"/>
    <mergeCell ref="M82:N82"/>
    <mergeCell ref="O82:P82"/>
    <mergeCell ref="Q82:R82"/>
    <mergeCell ref="S82:T82"/>
    <mergeCell ref="U82:V82"/>
    <mergeCell ref="W82:X82"/>
    <mergeCell ref="Q81:R81"/>
    <mergeCell ref="S81:T81"/>
    <mergeCell ref="U81:V81"/>
    <mergeCell ref="W81:X81"/>
    <mergeCell ref="Y81:Z81"/>
    <mergeCell ref="AA81:AB81"/>
    <mergeCell ref="B81:D81"/>
    <mergeCell ref="E81:H81"/>
    <mergeCell ref="I81:J81"/>
    <mergeCell ref="K81:L81"/>
    <mergeCell ref="M81:N81"/>
    <mergeCell ref="O81:P81"/>
    <mergeCell ref="Y82:Z82"/>
    <mergeCell ref="AA82:AB82"/>
    <mergeCell ref="AC82:AD82"/>
    <mergeCell ref="B83:D83"/>
    <mergeCell ref="E83:H83"/>
    <mergeCell ref="I83:L83"/>
    <mergeCell ref="M83:P83"/>
    <mergeCell ref="Q83:R83"/>
    <mergeCell ref="S83:T83"/>
    <mergeCell ref="U83:V83"/>
    <mergeCell ref="W83:X83"/>
    <mergeCell ref="Y83:Z83"/>
    <mergeCell ref="AA83:AB83"/>
    <mergeCell ref="AC83:AD83"/>
    <mergeCell ref="Y86:Z86"/>
    <mergeCell ref="AA86:AB86"/>
    <mergeCell ref="AC86:AD86"/>
    <mergeCell ref="Y85:AB85"/>
    <mergeCell ref="AC85:AD85"/>
    <mergeCell ref="B86:D86"/>
    <mergeCell ref="E86:F86"/>
    <mergeCell ref="G86:H86"/>
    <mergeCell ref="I86:J86"/>
    <mergeCell ref="K86:L86"/>
    <mergeCell ref="M86:N86"/>
    <mergeCell ref="O86:P86"/>
    <mergeCell ref="Q86:R86"/>
    <mergeCell ref="A85:D85"/>
    <mergeCell ref="E85:H85"/>
    <mergeCell ref="I85:L85"/>
    <mergeCell ref="M85:P85"/>
    <mergeCell ref="Q85:T85"/>
    <mergeCell ref="U85:X85"/>
    <mergeCell ref="S86:T86"/>
    <mergeCell ref="U86:V86"/>
    <mergeCell ref="W86:X86"/>
    <mergeCell ref="AC87:AD87"/>
    <mergeCell ref="B88:D88"/>
    <mergeCell ref="E88:H88"/>
    <mergeCell ref="I88:L88"/>
    <mergeCell ref="M88:N88"/>
    <mergeCell ref="O88:P88"/>
    <mergeCell ref="Q88:R88"/>
    <mergeCell ref="S88:T88"/>
    <mergeCell ref="U88:V88"/>
    <mergeCell ref="W88:X88"/>
    <mergeCell ref="Q87:R87"/>
    <mergeCell ref="S87:T87"/>
    <mergeCell ref="U87:V87"/>
    <mergeCell ref="W87:X87"/>
    <mergeCell ref="Y87:Z87"/>
    <mergeCell ref="AA87:AB87"/>
    <mergeCell ref="B87:D87"/>
    <mergeCell ref="E87:H87"/>
    <mergeCell ref="I87:J87"/>
    <mergeCell ref="K87:L87"/>
    <mergeCell ref="M87:N87"/>
    <mergeCell ref="O87:P87"/>
    <mergeCell ref="Y88:Z88"/>
    <mergeCell ref="AA88:AB88"/>
    <mergeCell ref="AC88:AD88"/>
    <mergeCell ref="B89:D89"/>
    <mergeCell ref="E89:H89"/>
    <mergeCell ref="I89:L89"/>
    <mergeCell ref="M89:P89"/>
    <mergeCell ref="Q89:R89"/>
    <mergeCell ref="S89:T89"/>
    <mergeCell ref="U89:V89"/>
    <mergeCell ref="W89:X89"/>
    <mergeCell ref="Y89:Z89"/>
    <mergeCell ref="AA89:AB89"/>
    <mergeCell ref="AC89:AD89"/>
    <mergeCell ref="A91:F91"/>
    <mergeCell ref="A92:L92"/>
    <mergeCell ref="M92:P92"/>
    <mergeCell ref="Q92:T92"/>
    <mergeCell ref="U92:AC92"/>
    <mergeCell ref="A97:T97"/>
    <mergeCell ref="U93:W93"/>
    <mergeCell ref="X93:Z93"/>
    <mergeCell ref="AA93:AC93"/>
    <mergeCell ref="A94:T94"/>
    <mergeCell ref="A95:T95"/>
    <mergeCell ref="A96:T96"/>
    <mergeCell ref="A93:C93"/>
    <mergeCell ref="D93:F93"/>
    <mergeCell ref="G93:I93"/>
    <mergeCell ref="J93:L93"/>
    <mergeCell ref="M93:P93"/>
    <mergeCell ref="Q93:T93"/>
  </mergeCells>
  <conditionalFormatting sqref="I60:P60 AH60:AK62 M61:P61 I65:P65 AB65:AE67 AH65:AK67 M66:P66 I70:L70 M71:P71 I75:P75 AF75:AI77 M76:P76 I80:T80 M81:T81 Q82:T82 I86:T86 M87:T87 Q88:T88">
    <cfRule type="cellIs" dxfId="2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19685039370078741"/>
  <pageSetup paperSize="9" orientation="portrait" blackAndWhite="1" r:id="rId1"/>
  <headerFooter alignWithMargins="0">
    <oddFooter>&amp;A</oddFooter>
  </headerFooter>
  <rowBreaks count="1" manualBreakCount="1">
    <brk id="57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I22"/>
  <sheetViews>
    <sheetView workbookViewId="0">
      <selection activeCell="F26" sqref="F26"/>
    </sheetView>
  </sheetViews>
  <sheetFormatPr baseColWidth="10" defaultRowHeight="12.75" x14ac:dyDescent="0.2"/>
  <cols>
    <col min="2" max="2" width="5.5703125" bestFit="1" customWidth="1"/>
    <col min="3" max="3" width="5.28515625" bestFit="1" customWidth="1"/>
    <col min="4" max="4" width="5.42578125" bestFit="1" customWidth="1"/>
    <col min="5" max="6" width="5.85546875" bestFit="1" customWidth="1"/>
    <col min="7" max="7" width="7.5703125" bestFit="1" customWidth="1"/>
    <col min="8" max="8" width="4.5703125" bestFit="1" customWidth="1"/>
    <col min="9" max="9" width="6.85546875" bestFit="1" customWidth="1"/>
  </cols>
  <sheetData>
    <row r="12" spans="1:9" x14ac:dyDescent="0.2">
      <c r="C12" t="s">
        <v>91</v>
      </c>
      <c r="D12" t="s">
        <v>93</v>
      </c>
      <c r="F12" t="s">
        <v>97</v>
      </c>
      <c r="H12" t="s">
        <v>94</v>
      </c>
    </row>
    <row r="13" spans="1:9" x14ac:dyDescent="0.2">
      <c r="A13">
        <f>COUNTA($C$13:$I$13)</f>
        <v>2</v>
      </c>
      <c r="B13" s="127">
        <v>0.41666666666666669</v>
      </c>
      <c r="C13" t="s">
        <v>211</v>
      </c>
      <c r="H13" t="s">
        <v>213</v>
      </c>
    </row>
    <row r="14" spans="1:9" x14ac:dyDescent="0.2">
      <c r="A14">
        <f>COUNTA($C$14:$I$14)</f>
        <v>4</v>
      </c>
      <c r="B14" s="127">
        <v>0.4513888888888889</v>
      </c>
      <c r="C14" t="s">
        <v>211</v>
      </c>
      <c r="E14" t="s">
        <v>210</v>
      </c>
      <c r="G14" t="s">
        <v>21</v>
      </c>
      <c r="H14" t="s">
        <v>213</v>
      </c>
    </row>
    <row r="15" spans="1:9" x14ac:dyDescent="0.2">
      <c r="A15">
        <f>COUNTA($C$15:$I$15)</f>
        <v>4</v>
      </c>
      <c r="B15" s="127">
        <v>0.4861111111111111</v>
      </c>
      <c r="C15" t="s">
        <v>211</v>
      </c>
      <c r="G15" t="s">
        <v>21</v>
      </c>
      <c r="H15" t="s">
        <v>213</v>
      </c>
      <c r="I15" t="s">
        <v>214</v>
      </c>
    </row>
    <row r="16" spans="1:9" x14ac:dyDescent="0.2">
      <c r="A16">
        <f>COUNTA($C$16:$I$16)</f>
        <v>4</v>
      </c>
      <c r="B16" s="127">
        <v>0.52083333333333337</v>
      </c>
      <c r="C16" t="s">
        <v>211</v>
      </c>
      <c r="E16" t="s">
        <v>210</v>
      </c>
      <c r="H16" t="s">
        <v>213</v>
      </c>
      <c r="I16" t="s">
        <v>214</v>
      </c>
    </row>
    <row r="17" spans="1:9" x14ac:dyDescent="0.2">
      <c r="A17">
        <f>COUNTA($C$17:$I$17)</f>
        <v>4</v>
      </c>
      <c r="B17" s="127">
        <v>0.55555555555555558</v>
      </c>
      <c r="C17" t="s">
        <v>211</v>
      </c>
      <c r="D17" t="s">
        <v>34</v>
      </c>
      <c r="F17" t="s">
        <v>19</v>
      </c>
      <c r="G17" t="s">
        <v>21</v>
      </c>
    </row>
    <row r="18" spans="1:9" x14ac:dyDescent="0.2">
      <c r="A18">
        <f>COUNTA($C$18:$I$18)</f>
        <v>4</v>
      </c>
      <c r="B18" s="127">
        <v>0.59027777777777779</v>
      </c>
      <c r="E18" t="s">
        <v>210</v>
      </c>
      <c r="F18" t="s">
        <v>19</v>
      </c>
      <c r="H18" t="s">
        <v>213</v>
      </c>
      <c r="I18" t="s">
        <v>214</v>
      </c>
    </row>
    <row r="19" spans="1:9" x14ac:dyDescent="0.2">
      <c r="A19">
        <f>COUNTA($C$19:$I$19)</f>
        <v>4</v>
      </c>
      <c r="B19" s="127">
        <v>0.625</v>
      </c>
      <c r="D19" t="s">
        <v>34</v>
      </c>
      <c r="E19" t="s">
        <v>210</v>
      </c>
      <c r="F19" t="s">
        <v>19</v>
      </c>
      <c r="G19" t="s">
        <v>21</v>
      </c>
    </row>
    <row r="20" spans="1:9" x14ac:dyDescent="0.2">
      <c r="A20">
        <f>COUNTA($C$20:$I$20)</f>
        <v>4</v>
      </c>
      <c r="B20" s="127">
        <v>0.65972222222222221</v>
      </c>
      <c r="D20" t="s">
        <v>34</v>
      </c>
      <c r="F20" t="s">
        <v>19</v>
      </c>
      <c r="G20" t="s">
        <v>21</v>
      </c>
      <c r="I20" t="s">
        <v>214</v>
      </c>
    </row>
    <row r="21" spans="1:9" x14ac:dyDescent="0.2">
      <c r="A21">
        <f>COUNTA($C$21:$I$21)</f>
        <v>4</v>
      </c>
      <c r="B21" s="127">
        <v>0.70833333333333337</v>
      </c>
      <c r="D21" t="s">
        <v>34</v>
      </c>
      <c r="E21" t="s">
        <v>210</v>
      </c>
      <c r="F21" t="s">
        <v>19</v>
      </c>
      <c r="I21" t="s">
        <v>214</v>
      </c>
    </row>
    <row r="22" spans="1:9" x14ac:dyDescent="0.2">
      <c r="A22">
        <f>COUNTA($C$22:$I$22)</f>
        <v>4</v>
      </c>
      <c r="B22" s="127">
        <v>0.74305555555555558</v>
      </c>
      <c r="D22" t="s">
        <v>34</v>
      </c>
      <c r="E22" t="s">
        <v>210</v>
      </c>
      <c r="G22" t="s">
        <v>21</v>
      </c>
      <c r="I22" t="s">
        <v>214</v>
      </c>
    </row>
  </sheetData>
  <conditionalFormatting sqref="A13">
    <cfRule type="cellIs" dxfId="1" priority="2" operator="equal">
      <formula>2</formula>
    </cfRule>
  </conditionalFormatting>
  <conditionalFormatting sqref="A14:A22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0ACE-57E7-4D4E-A030-4E43F717906D}">
  <dimension ref="B3:M20"/>
  <sheetViews>
    <sheetView workbookViewId="0">
      <selection activeCell="I20" sqref="I20"/>
    </sheetView>
  </sheetViews>
  <sheetFormatPr baseColWidth="10" defaultRowHeight="12.75" x14ac:dyDescent="0.2"/>
  <cols>
    <col min="12" max="12" width="3.28515625" bestFit="1" customWidth="1"/>
  </cols>
  <sheetData>
    <row r="3" spans="2:13" x14ac:dyDescent="0.2">
      <c r="H3" t="s">
        <v>100</v>
      </c>
      <c r="I3" t="s">
        <v>102</v>
      </c>
    </row>
    <row r="4" spans="2:13" x14ac:dyDescent="0.2">
      <c r="B4" t="s">
        <v>91</v>
      </c>
      <c r="C4" t="s">
        <v>93</v>
      </c>
      <c r="D4" t="s">
        <v>97</v>
      </c>
      <c r="E4" t="s">
        <v>94</v>
      </c>
      <c r="H4" t="s">
        <v>66</v>
      </c>
      <c r="I4" t="s">
        <v>71</v>
      </c>
      <c r="L4" t="s">
        <v>66</v>
      </c>
      <c r="M4" t="s">
        <v>72</v>
      </c>
    </row>
    <row r="5" spans="2:13" x14ac:dyDescent="0.2">
      <c r="B5">
        <v>1</v>
      </c>
      <c r="C5">
        <v>2</v>
      </c>
      <c r="D5">
        <v>3</v>
      </c>
      <c r="E5">
        <v>4</v>
      </c>
      <c r="H5" t="s">
        <v>73</v>
      </c>
      <c r="I5" t="s">
        <v>75</v>
      </c>
      <c r="L5" t="s">
        <v>66</v>
      </c>
      <c r="M5" t="s">
        <v>76</v>
      </c>
    </row>
    <row r="6" spans="2:13" x14ac:dyDescent="0.2">
      <c r="B6">
        <v>8</v>
      </c>
      <c r="C6">
        <v>7</v>
      </c>
      <c r="D6">
        <v>6</v>
      </c>
      <c r="E6">
        <v>5</v>
      </c>
      <c r="H6" t="s">
        <v>167</v>
      </c>
      <c r="I6" t="s">
        <v>169</v>
      </c>
      <c r="L6" t="s">
        <v>66</v>
      </c>
      <c r="M6" t="s">
        <v>168</v>
      </c>
    </row>
    <row r="7" spans="2:13" x14ac:dyDescent="0.2">
      <c r="B7">
        <v>9</v>
      </c>
      <c r="C7">
        <v>10</v>
      </c>
      <c r="D7">
        <v>11</v>
      </c>
      <c r="E7">
        <v>12</v>
      </c>
      <c r="H7" t="s">
        <v>72</v>
      </c>
      <c r="I7" t="s">
        <v>67</v>
      </c>
      <c r="L7" t="s">
        <v>73</v>
      </c>
      <c r="M7" t="s">
        <v>72</v>
      </c>
    </row>
    <row r="8" spans="2:13" x14ac:dyDescent="0.2">
      <c r="C8">
        <v>14</v>
      </c>
      <c r="D8">
        <v>13</v>
      </c>
      <c r="H8" t="s">
        <v>76</v>
      </c>
      <c r="I8" t="s">
        <v>74</v>
      </c>
      <c r="L8" t="s">
        <v>73</v>
      </c>
      <c r="M8" t="s">
        <v>76</v>
      </c>
    </row>
    <row r="9" spans="2:13" x14ac:dyDescent="0.2">
      <c r="H9" t="s">
        <v>168</v>
      </c>
      <c r="I9" t="s">
        <v>170</v>
      </c>
      <c r="L9" t="s">
        <v>73</v>
      </c>
      <c r="M9" t="s">
        <v>168</v>
      </c>
    </row>
    <row r="10" spans="2:13" x14ac:dyDescent="0.2">
      <c r="B10" t="s">
        <v>91</v>
      </c>
      <c r="C10" t="s">
        <v>94</v>
      </c>
      <c r="D10" s="127">
        <v>0.41666666666666702</v>
      </c>
      <c r="E10" t="s">
        <v>91</v>
      </c>
      <c r="F10" t="s">
        <v>94</v>
      </c>
      <c r="L10" t="s">
        <v>167</v>
      </c>
      <c r="M10" t="s">
        <v>72</v>
      </c>
    </row>
    <row r="11" spans="2:13" x14ac:dyDescent="0.2">
      <c r="B11" t="s">
        <v>91</v>
      </c>
      <c r="C11" t="s">
        <v>94</v>
      </c>
      <c r="D11" s="127">
        <v>0.45833333333333331</v>
      </c>
      <c r="E11" t="s">
        <v>93</v>
      </c>
      <c r="F11" t="s">
        <v>93</v>
      </c>
      <c r="H11" s="127">
        <v>0.41666666666666669</v>
      </c>
      <c r="I11" t="s">
        <v>176</v>
      </c>
      <c r="J11" t="s">
        <v>175</v>
      </c>
      <c r="L11" t="s">
        <v>167</v>
      </c>
      <c r="M11" t="s">
        <v>76</v>
      </c>
    </row>
    <row r="12" spans="2:13" x14ac:dyDescent="0.2">
      <c r="B12" t="s">
        <v>91</v>
      </c>
      <c r="C12" t="s">
        <v>94</v>
      </c>
      <c r="D12" s="127">
        <v>0.5</v>
      </c>
      <c r="E12" t="s">
        <v>97</v>
      </c>
      <c r="F12" t="s">
        <v>97</v>
      </c>
      <c r="H12" s="127">
        <v>0.45833333333333331</v>
      </c>
      <c r="I12" t="s">
        <v>177</v>
      </c>
      <c r="J12" t="s">
        <v>172</v>
      </c>
      <c r="L12" t="s">
        <v>167</v>
      </c>
      <c r="M12" t="s">
        <v>168</v>
      </c>
    </row>
    <row r="13" spans="2:13" x14ac:dyDescent="0.2">
      <c r="D13" s="127">
        <v>0.54166666666666663</v>
      </c>
      <c r="E13" t="s">
        <v>91</v>
      </c>
      <c r="F13" t="s">
        <v>94</v>
      </c>
      <c r="H13" s="127">
        <v>0.5</v>
      </c>
      <c r="I13" t="s">
        <v>178</v>
      </c>
      <c r="J13" t="s">
        <v>174</v>
      </c>
    </row>
    <row r="14" spans="2:13" x14ac:dyDescent="0.2">
      <c r="D14" s="127">
        <v>0.58333333333333337</v>
      </c>
      <c r="E14" t="s">
        <v>93</v>
      </c>
      <c r="F14" t="s">
        <v>93</v>
      </c>
      <c r="H14" s="127">
        <v>0.54166666666666663</v>
      </c>
      <c r="I14" t="s">
        <v>179</v>
      </c>
      <c r="J14" t="s">
        <v>175</v>
      </c>
    </row>
    <row r="15" spans="2:13" x14ac:dyDescent="0.2">
      <c r="D15" s="127">
        <v>0.625</v>
      </c>
      <c r="E15" t="s">
        <v>97</v>
      </c>
      <c r="F15" t="s">
        <v>97</v>
      </c>
      <c r="H15" s="127">
        <v>0.58333333333333337</v>
      </c>
      <c r="I15" t="s">
        <v>180</v>
      </c>
      <c r="J15" t="s">
        <v>183</v>
      </c>
    </row>
    <row r="16" spans="2:13" x14ac:dyDescent="0.2">
      <c r="D16" s="127">
        <v>0.66666666666666663</v>
      </c>
      <c r="E16" t="s">
        <v>91</v>
      </c>
      <c r="F16" t="s">
        <v>94</v>
      </c>
      <c r="H16" s="127">
        <v>0.625</v>
      </c>
      <c r="I16" t="s">
        <v>181</v>
      </c>
      <c r="J16" t="s">
        <v>184</v>
      </c>
    </row>
    <row r="17" spans="4:10" x14ac:dyDescent="0.2">
      <c r="D17" s="127">
        <v>0.70833333333333337</v>
      </c>
      <c r="E17" t="s">
        <v>93</v>
      </c>
      <c r="F17" t="s">
        <v>93</v>
      </c>
      <c r="H17" s="127">
        <v>0.66666666666666663</v>
      </c>
      <c r="I17" t="s">
        <v>182</v>
      </c>
      <c r="J17" t="s">
        <v>185</v>
      </c>
    </row>
    <row r="18" spans="4:10" x14ac:dyDescent="0.2">
      <c r="D18" s="127">
        <v>0.75</v>
      </c>
      <c r="E18" t="s">
        <v>97</v>
      </c>
      <c r="F18" t="s">
        <v>97</v>
      </c>
      <c r="H18" s="127">
        <v>0.70833333333333337</v>
      </c>
      <c r="I18" t="s">
        <v>186</v>
      </c>
      <c r="J18" t="s">
        <v>188</v>
      </c>
    </row>
    <row r="19" spans="4:10" x14ac:dyDescent="0.2">
      <c r="D19" s="127">
        <v>0.79166666666666663</v>
      </c>
      <c r="E19" t="s">
        <v>171</v>
      </c>
      <c r="F19" t="s">
        <v>172</v>
      </c>
      <c r="H19" s="127">
        <v>0.75</v>
      </c>
      <c r="I19" t="s">
        <v>187</v>
      </c>
      <c r="J19" t="s">
        <v>189</v>
      </c>
    </row>
    <row r="20" spans="4:10" x14ac:dyDescent="0.2">
      <c r="D20" s="127">
        <v>0.83333333333333304</v>
      </c>
      <c r="E20" t="s">
        <v>173</v>
      </c>
      <c r="F20" t="s">
        <v>174</v>
      </c>
      <c r="H20" s="127">
        <v>0.79166666666666663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B1:BD165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0" style="22" hidden="1" customWidth="1"/>
    <col min="2" max="15" width="2.28515625" style="22" customWidth="1"/>
    <col min="16" max="17" width="1.140625" style="22" customWidth="1"/>
    <col min="18" max="22" width="2.5703125" style="22" customWidth="1"/>
    <col min="23" max="38" width="2.28515625" style="22" customWidth="1"/>
    <col min="39" max="39" width="2" style="22" customWidth="1"/>
    <col min="40" max="40" width="4.5703125" style="22" bestFit="1" customWidth="1"/>
    <col min="41" max="41" width="6" style="22" customWidth="1"/>
    <col min="42" max="42" width="5.7109375" style="24" bestFit="1" customWidth="1"/>
    <col min="43" max="43" width="11.140625" style="25" bestFit="1" customWidth="1"/>
    <col min="44" max="44" width="11.5703125" style="22" bestFit="1" customWidth="1"/>
    <col min="45" max="45" width="5.140625" style="22" bestFit="1" customWidth="1"/>
    <col min="46" max="46" width="7" style="26" bestFit="1" customWidth="1"/>
    <col min="47" max="47" width="5.5703125" style="22" bestFit="1" customWidth="1"/>
    <col min="48" max="48" width="4.5703125" style="22" bestFit="1" customWidth="1"/>
    <col min="49" max="49" width="11.5703125" style="22" customWidth="1"/>
    <col min="50" max="50" width="8.5703125" style="22" customWidth="1"/>
    <col min="51" max="51" width="7" style="22" customWidth="1"/>
    <col min="52" max="16384" width="11.42578125" style="22"/>
  </cols>
  <sheetData>
    <row r="1" spans="2:53" x14ac:dyDescent="0.2">
      <c r="G1" s="23" t="s">
        <v>124</v>
      </c>
      <c r="H1" s="316">
        <v>101</v>
      </c>
      <c r="I1" s="317"/>
      <c r="J1" s="317"/>
      <c r="K1" s="317"/>
      <c r="L1" s="317"/>
      <c r="M1" s="317"/>
      <c r="N1" s="317"/>
      <c r="O1" s="317"/>
      <c r="P1" s="317"/>
      <c r="AT1" s="26">
        <v>2</v>
      </c>
      <c r="AU1" s="22">
        <v>3</v>
      </c>
      <c r="AV1" s="22">
        <v>4</v>
      </c>
      <c r="AW1" s="22">
        <v>5</v>
      </c>
      <c r="AX1" s="22">
        <v>6</v>
      </c>
      <c r="AY1" s="22">
        <v>7</v>
      </c>
      <c r="AZ1" s="22">
        <v>8</v>
      </c>
      <c r="BA1" s="22">
        <v>9</v>
      </c>
    </row>
    <row r="2" spans="2:53" ht="15" x14ac:dyDescent="0.25">
      <c r="B2" s="318" t="s">
        <v>234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</row>
    <row r="3" spans="2:53" ht="18" x14ac:dyDescent="0.25">
      <c r="B3" s="318" t="s">
        <v>125</v>
      </c>
      <c r="C3" s="318"/>
      <c r="D3" s="318"/>
      <c r="E3" s="318"/>
      <c r="F3" s="318"/>
      <c r="G3" s="311" t="str">
        <f>VLOOKUP(H1,AS:BE,5,0)</f>
        <v>NTSV2</v>
      </c>
      <c r="H3" s="311"/>
      <c r="I3" s="311"/>
      <c r="J3" s="311"/>
      <c r="K3" s="311"/>
      <c r="L3" s="311"/>
      <c r="M3" s="311"/>
      <c r="N3" s="311"/>
      <c r="O3" s="311"/>
      <c r="P3" s="318" t="s">
        <v>126</v>
      </c>
      <c r="Q3" s="318"/>
      <c r="R3" s="318"/>
      <c r="S3" s="318"/>
      <c r="T3" s="318"/>
      <c r="U3" s="318"/>
      <c r="V3" s="311" t="str">
        <f>VLOOKUP(H1,AS:BE,6,0)</f>
        <v>HAPI</v>
      </c>
      <c r="W3" s="311"/>
      <c r="X3" s="311"/>
      <c r="Y3" s="311"/>
      <c r="Z3" s="311"/>
      <c r="AA3" s="311"/>
      <c r="AB3" s="311"/>
      <c r="AC3" s="311"/>
      <c r="AD3" s="311"/>
    </row>
    <row r="4" spans="2:53" ht="3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R4" s="28"/>
      <c r="AT4" s="29"/>
    </row>
    <row r="5" spans="2:53" ht="19.5" customHeight="1" x14ac:dyDescent="0.2">
      <c r="B5" s="329" t="s">
        <v>127</v>
      </c>
      <c r="C5" s="330"/>
      <c r="D5" s="331" t="str">
        <f>VLOOKUP(H1,AS:BE,10,0)</f>
        <v>M18-2</v>
      </c>
      <c r="E5" s="331"/>
      <c r="F5" s="331"/>
      <c r="G5" s="331"/>
      <c r="H5" s="331"/>
      <c r="I5" s="330" t="s">
        <v>128</v>
      </c>
      <c r="J5" s="330"/>
      <c r="K5" s="330"/>
      <c r="L5" s="332">
        <f>VLOOKUP(H1,AS:BE,11,0)</f>
        <v>46172</v>
      </c>
      <c r="M5" s="332"/>
      <c r="N5" s="332"/>
      <c r="O5" s="332"/>
      <c r="P5" s="332"/>
      <c r="Q5" s="30"/>
      <c r="R5" s="330" t="s">
        <v>129</v>
      </c>
      <c r="S5" s="330"/>
      <c r="T5" s="333" t="str">
        <f>VLOOKUP(H1,AS:BE,3,0)</f>
        <v>10:00</v>
      </c>
      <c r="U5" s="333"/>
      <c r="V5" s="333"/>
      <c r="W5" s="333"/>
      <c r="X5" s="319" t="s">
        <v>130</v>
      </c>
      <c r="Y5" s="320"/>
      <c r="Z5" s="320"/>
      <c r="AA5" s="321" t="str">
        <f>"("&amp;VLOOKUP(H1,AS:BE,7,0)&amp;")"</f>
        <v>(AMTV)</v>
      </c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1"/>
    </row>
    <row r="6" spans="2:53" ht="2.25" customHeight="1" x14ac:dyDescent="0.2">
      <c r="B6" s="32"/>
      <c r="X6" s="32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3"/>
    </row>
    <row r="7" spans="2:53" ht="19.5" customHeight="1" x14ac:dyDescent="0.2">
      <c r="B7" s="322" t="s">
        <v>131</v>
      </c>
      <c r="C7" s="323"/>
      <c r="D7" s="323"/>
      <c r="E7" s="323"/>
      <c r="F7" s="324">
        <f>VLOOKUP(H1,AS:BE,1,0)</f>
        <v>101</v>
      </c>
      <c r="G7" s="324"/>
      <c r="H7" s="324"/>
      <c r="I7" s="325" t="s">
        <v>4</v>
      </c>
      <c r="J7" s="325"/>
      <c r="K7" s="325"/>
      <c r="L7" s="324" t="str">
        <f>VLOOKUP(H1,AS:BE,12,0)&amp;VLOOKUP(H1,AS:BE,4,0)</f>
        <v>NN / Feld 1</v>
      </c>
      <c r="M7" s="324"/>
      <c r="N7" s="324"/>
      <c r="O7" s="324"/>
      <c r="P7" s="324"/>
      <c r="Q7" s="324"/>
      <c r="R7" s="324"/>
      <c r="S7" s="325" t="s">
        <v>132</v>
      </c>
      <c r="T7" s="325"/>
      <c r="U7" s="325"/>
      <c r="V7" s="324" t="str">
        <f>VLOOKUP(H1,AS:BE,2,0)</f>
        <v>A</v>
      </c>
      <c r="W7" s="326"/>
      <c r="X7" s="327" t="s">
        <v>133</v>
      </c>
      <c r="Y7" s="258"/>
      <c r="Z7" s="258"/>
      <c r="AA7" s="328" t="str">
        <f>"("&amp;VLOOKUP(H1,AS:BE,8,0)&amp;")"</f>
        <v>(EMTV)</v>
      </c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3"/>
    </row>
    <row r="8" spans="2:53" ht="3" customHeight="1" x14ac:dyDescent="0.2">
      <c r="B8" s="34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34"/>
      <c r="Y8" s="27"/>
      <c r="Z8" s="27"/>
      <c r="AA8" s="27"/>
      <c r="AB8" s="27"/>
      <c r="AF8" s="27"/>
      <c r="AG8" s="27"/>
      <c r="AH8" s="27"/>
      <c r="AI8" s="27"/>
      <c r="AJ8" s="27"/>
      <c r="AK8" s="27"/>
      <c r="AL8" s="27"/>
      <c r="AM8" s="35"/>
    </row>
    <row r="9" spans="2:53" ht="12.75" customHeight="1" x14ac:dyDescent="0.2">
      <c r="B9" s="36"/>
      <c r="C9" s="37"/>
      <c r="D9" s="37"/>
      <c r="E9" s="38"/>
      <c r="F9" s="38"/>
      <c r="G9" s="310" t="str">
        <f>IF(G3="","",G3)</f>
        <v>NTSV2</v>
      </c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9"/>
      <c r="V9" s="39"/>
      <c r="W9" s="31"/>
      <c r="Y9" s="312" t="s">
        <v>134</v>
      </c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4"/>
    </row>
    <row r="10" spans="2:53" ht="12.75" customHeight="1" x14ac:dyDescent="0.2">
      <c r="B10" s="40" t="s">
        <v>135</v>
      </c>
      <c r="C10" s="41"/>
      <c r="D10" s="41"/>
      <c r="E10" s="41"/>
      <c r="F10" s="4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W10" s="33"/>
      <c r="Y10" s="315"/>
      <c r="Z10" s="315"/>
      <c r="AA10" s="42" t="s">
        <v>27</v>
      </c>
      <c r="AB10" s="315"/>
      <c r="AC10" s="315"/>
      <c r="AD10" s="315"/>
      <c r="AE10" s="315"/>
      <c r="AF10" s="42" t="s">
        <v>27</v>
      </c>
      <c r="AG10" s="315"/>
      <c r="AH10" s="315"/>
      <c r="AI10" s="315"/>
      <c r="AJ10" s="315"/>
      <c r="AK10" s="42" t="s">
        <v>27</v>
      </c>
      <c r="AL10" s="315"/>
      <c r="AM10" s="315"/>
    </row>
    <row r="11" spans="2:53" ht="12.75" customHeight="1" x14ac:dyDescent="0.2">
      <c r="B11" s="40"/>
      <c r="C11" s="41"/>
      <c r="D11" s="41"/>
      <c r="E11" s="41"/>
      <c r="F11" s="41"/>
      <c r="G11" s="43"/>
      <c r="H11" s="22" t="s">
        <v>136</v>
      </c>
      <c r="L11" s="43"/>
      <c r="M11" s="43" t="s">
        <v>137</v>
      </c>
      <c r="W11" s="33"/>
      <c r="Y11" s="44"/>
      <c r="Z11" s="45"/>
      <c r="AA11" s="46"/>
      <c r="AB11" s="45"/>
      <c r="AC11" s="47"/>
      <c r="AD11" s="44"/>
      <c r="AE11" s="45"/>
      <c r="AF11" s="46"/>
      <c r="AG11" s="45"/>
      <c r="AH11" s="47"/>
      <c r="AI11" s="44"/>
      <c r="AJ11" s="48"/>
      <c r="AK11" s="46"/>
      <c r="AL11" s="49"/>
      <c r="AM11" s="47"/>
    </row>
    <row r="12" spans="2:53" ht="10.5" customHeight="1" x14ac:dyDescent="0.2">
      <c r="B12" s="50"/>
      <c r="C12" s="306" t="s">
        <v>138</v>
      </c>
      <c r="D12" s="306"/>
      <c r="E12" s="306"/>
      <c r="F12" s="306"/>
      <c r="G12" s="306"/>
      <c r="H12" s="51"/>
      <c r="I12" s="52"/>
      <c r="J12" s="53"/>
      <c r="K12" s="306"/>
      <c r="L12" s="306"/>
      <c r="M12" s="51">
        <v>1</v>
      </c>
      <c r="N12" s="51">
        <v>2</v>
      </c>
      <c r="O12" s="51">
        <v>3</v>
      </c>
      <c r="P12" s="307">
        <v>4</v>
      </c>
      <c r="Q12" s="308"/>
      <c r="R12" s="51">
        <v>5</v>
      </c>
      <c r="S12" s="51">
        <v>6</v>
      </c>
      <c r="T12" s="54"/>
      <c r="U12" s="55"/>
      <c r="W12" s="33"/>
      <c r="Y12" s="303"/>
      <c r="Z12" s="301"/>
      <c r="AA12" s="302"/>
      <c r="AB12" s="301"/>
      <c r="AC12" s="284"/>
      <c r="AD12" s="303"/>
      <c r="AE12" s="301"/>
      <c r="AF12" s="302"/>
      <c r="AG12" s="301"/>
      <c r="AH12" s="284"/>
      <c r="AI12" s="303"/>
      <c r="AJ12" s="305"/>
      <c r="AK12" s="302"/>
      <c r="AL12" s="309"/>
      <c r="AM12" s="284"/>
    </row>
    <row r="13" spans="2:53" ht="2.25" customHeight="1" x14ac:dyDescent="0.2">
      <c r="B13" s="50"/>
      <c r="M13" s="56"/>
      <c r="N13" s="56"/>
      <c r="O13" s="56"/>
      <c r="P13" s="56"/>
      <c r="Q13" s="56"/>
      <c r="W13" s="33"/>
      <c r="Y13" s="304"/>
      <c r="Z13" s="301"/>
      <c r="AA13" s="302"/>
      <c r="AB13" s="301"/>
      <c r="AC13" s="285"/>
      <c r="AD13" s="304"/>
      <c r="AE13" s="301"/>
      <c r="AF13" s="302"/>
      <c r="AG13" s="301"/>
      <c r="AH13" s="285"/>
      <c r="AI13" s="304"/>
      <c r="AJ13" s="305"/>
      <c r="AK13" s="302"/>
      <c r="AL13" s="309"/>
      <c r="AM13" s="285"/>
    </row>
    <row r="14" spans="2:53" ht="10.5" customHeight="1" x14ac:dyDescent="0.2">
      <c r="B14" s="50"/>
      <c r="C14" s="306" t="s">
        <v>139</v>
      </c>
      <c r="D14" s="306"/>
      <c r="E14" s="306"/>
      <c r="F14" s="306"/>
      <c r="G14" s="306"/>
      <c r="H14" s="51"/>
      <c r="I14" s="52"/>
      <c r="J14" s="53"/>
      <c r="K14" s="306"/>
      <c r="L14" s="306"/>
      <c r="M14" s="51">
        <v>1</v>
      </c>
      <c r="N14" s="51">
        <v>2</v>
      </c>
      <c r="O14" s="51">
        <v>3</v>
      </c>
      <c r="P14" s="307">
        <v>4</v>
      </c>
      <c r="Q14" s="308"/>
      <c r="R14" s="51">
        <v>5</v>
      </c>
      <c r="S14" s="51">
        <v>6</v>
      </c>
      <c r="T14" s="54"/>
      <c r="U14" s="55"/>
      <c r="W14" s="33"/>
      <c r="Y14" s="303"/>
      <c r="Z14" s="301"/>
      <c r="AA14" s="302"/>
      <c r="AB14" s="301"/>
      <c r="AC14" s="284"/>
      <c r="AD14" s="303"/>
      <c r="AE14" s="301"/>
      <c r="AF14" s="302"/>
      <c r="AG14" s="301"/>
      <c r="AH14" s="284"/>
      <c r="AI14" s="303"/>
      <c r="AJ14" s="305"/>
      <c r="AK14" s="302"/>
      <c r="AL14" s="309"/>
      <c r="AM14" s="284"/>
    </row>
    <row r="15" spans="2:53" ht="2.25" customHeight="1" x14ac:dyDescent="0.2">
      <c r="B15" s="32"/>
      <c r="D15" s="27"/>
      <c r="E15" s="27"/>
      <c r="F15" s="27"/>
      <c r="G15" s="27"/>
      <c r="N15" s="56"/>
      <c r="O15" s="56"/>
      <c r="P15" s="56"/>
      <c r="Q15" s="56"/>
      <c r="R15" s="56"/>
      <c r="V15" s="27"/>
      <c r="W15" s="33"/>
      <c r="Y15" s="304"/>
      <c r="Z15" s="301"/>
      <c r="AA15" s="302"/>
      <c r="AB15" s="301"/>
      <c r="AC15" s="285"/>
      <c r="AD15" s="304"/>
      <c r="AE15" s="301"/>
      <c r="AF15" s="302"/>
      <c r="AG15" s="301"/>
      <c r="AH15" s="285"/>
      <c r="AI15" s="304"/>
      <c r="AJ15" s="305"/>
      <c r="AK15" s="302"/>
      <c r="AL15" s="309"/>
      <c r="AM15" s="285"/>
    </row>
    <row r="16" spans="2:53" ht="12.75" customHeight="1" x14ac:dyDescent="0.2">
      <c r="B16" s="286" t="s">
        <v>140</v>
      </c>
      <c r="C16" s="286"/>
      <c r="D16" s="287" t="s">
        <v>141</v>
      </c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9"/>
      <c r="P16" s="293" t="s">
        <v>142</v>
      </c>
      <c r="Q16" s="294"/>
      <c r="R16" s="297" t="s">
        <v>143</v>
      </c>
      <c r="S16" s="298" t="s">
        <v>144</v>
      </c>
      <c r="T16" s="299"/>
      <c r="U16" s="299"/>
      <c r="V16" s="299"/>
      <c r="W16" s="300"/>
      <c r="Y16" s="57"/>
      <c r="Z16" s="58"/>
      <c r="AA16" s="59"/>
      <c r="AB16" s="58"/>
      <c r="AC16" s="60"/>
      <c r="AD16" s="57"/>
      <c r="AE16" s="58"/>
      <c r="AF16" s="59"/>
      <c r="AG16" s="58"/>
      <c r="AH16" s="60"/>
      <c r="AI16" s="57"/>
      <c r="AJ16" s="61"/>
      <c r="AK16" s="59"/>
      <c r="AL16" s="62"/>
      <c r="AM16" s="60"/>
    </row>
    <row r="17" spans="2:39" ht="12.75" customHeight="1" x14ac:dyDescent="0.2">
      <c r="B17" s="286"/>
      <c r="C17" s="286"/>
      <c r="D17" s="29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2"/>
      <c r="P17" s="295"/>
      <c r="Q17" s="296"/>
      <c r="R17" s="297">
        <v>3</v>
      </c>
      <c r="S17" s="63">
        <v>1</v>
      </c>
      <c r="T17" s="64">
        <v>2</v>
      </c>
      <c r="U17" s="64">
        <v>3</v>
      </c>
      <c r="V17" s="64">
        <v>4</v>
      </c>
      <c r="W17" s="65"/>
      <c r="Y17" s="57"/>
      <c r="Z17" s="58"/>
      <c r="AA17" s="59"/>
      <c r="AB17" s="58"/>
      <c r="AC17" s="60"/>
      <c r="AD17" s="57"/>
      <c r="AE17" s="58"/>
      <c r="AF17" s="59"/>
      <c r="AG17" s="58"/>
      <c r="AH17" s="60"/>
      <c r="AI17" s="57"/>
      <c r="AJ17" s="61"/>
      <c r="AK17" s="59"/>
      <c r="AL17" s="62"/>
      <c r="AM17" s="60"/>
    </row>
    <row r="18" spans="2:39" ht="12.75" customHeight="1" x14ac:dyDescent="0.2">
      <c r="B18" s="281"/>
      <c r="C18" s="281"/>
      <c r="D18" s="66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67"/>
      <c r="P18" s="282"/>
      <c r="Q18" s="283"/>
      <c r="R18" s="68"/>
      <c r="S18" s="69"/>
      <c r="T18" s="70"/>
      <c r="U18" s="70"/>
      <c r="V18" s="70"/>
      <c r="W18" s="71"/>
      <c r="Y18" s="57"/>
      <c r="Z18" s="58"/>
      <c r="AA18" s="59"/>
      <c r="AB18" s="58"/>
      <c r="AC18" s="60"/>
      <c r="AD18" s="57"/>
      <c r="AE18" s="58"/>
      <c r="AF18" s="59"/>
      <c r="AG18" s="58"/>
      <c r="AH18" s="60"/>
      <c r="AI18" s="57"/>
      <c r="AJ18" s="61"/>
      <c r="AK18" s="59"/>
      <c r="AL18" s="62"/>
      <c r="AM18" s="60"/>
    </row>
    <row r="19" spans="2:39" ht="12.75" customHeight="1" x14ac:dyDescent="0.2">
      <c r="B19" s="275"/>
      <c r="C19" s="275"/>
      <c r="D19" s="72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73"/>
      <c r="P19" s="277"/>
      <c r="Q19" s="278"/>
      <c r="R19" s="74"/>
      <c r="S19" s="75"/>
      <c r="T19" s="76"/>
      <c r="U19" s="76"/>
      <c r="V19" s="76"/>
      <c r="W19" s="77"/>
      <c r="Y19" s="57"/>
      <c r="Z19" s="58"/>
      <c r="AA19" s="59"/>
      <c r="AB19" s="58"/>
      <c r="AC19" s="60"/>
      <c r="AD19" s="57"/>
      <c r="AE19" s="58"/>
      <c r="AF19" s="59"/>
      <c r="AG19" s="58"/>
      <c r="AH19" s="60"/>
      <c r="AI19" s="57"/>
      <c r="AJ19" s="61"/>
      <c r="AK19" s="59"/>
      <c r="AL19" s="62"/>
      <c r="AM19" s="60"/>
    </row>
    <row r="20" spans="2:39" x14ac:dyDescent="0.2">
      <c r="B20" s="275"/>
      <c r="C20" s="275"/>
      <c r="D20" s="72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73"/>
      <c r="P20" s="277"/>
      <c r="Q20" s="278"/>
      <c r="R20" s="74"/>
      <c r="S20" s="75"/>
      <c r="T20" s="76"/>
      <c r="U20" s="76"/>
      <c r="V20" s="76"/>
      <c r="W20" s="77"/>
      <c r="Y20" s="57"/>
      <c r="Z20" s="58"/>
      <c r="AA20" s="59"/>
      <c r="AB20" s="58"/>
      <c r="AC20" s="60"/>
      <c r="AD20" s="57"/>
      <c r="AE20" s="58"/>
      <c r="AF20" s="59"/>
      <c r="AG20" s="58"/>
      <c r="AH20" s="60"/>
      <c r="AI20" s="57"/>
      <c r="AJ20" s="61"/>
      <c r="AK20" s="59"/>
      <c r="AL20" s="62"/>
      <c r="AM20" s="60"/>
    </row>
    <row r="21" spans="2:39" x14ac:dyDescent="0.2">
      <c r="B21" s="275"/>
      <c r="C21" s="275"/>
      <c r="D21" s="72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73"/>
      <c r="P21" s="277"/>
      <c r="Q21" s="278"/>
      <c r="R21" s="74"/>
      <c r="S21" s="75"/>
      <c r="T21" s="76"/>
      <c r="U21" s="76"/>
      <c r="V21" s="76"/>
      <c r="W21" s="77"/>
      <c r="Y21" s="57"/>
      <c r="Z21" s="58"/>
      <c r="AA21" s="59"/>
      <c r="AB21" s="58"/>
      <c r="AC21" s="60"/>
      <c r="AD21" s="57"/>
      <c r="AE21" s="58"/>
      <c r="AF21" s="59"/>
      <c r="AG21" s="58"/>
      <c r="AH21" s="60"/>
      <c r="AI21" s="57"/>
      <c r="AJ21" s="61"/>
      <c r="AK21" s="59"/>
      <c r="AL21" s="62"/>
      <c r="AM21" s="60"/>
    </row>
    <row r="22" spans="2:39" x14ac:dyDescent="0.2">
      <c r="B22" s="275"/>
      <c r="C22" s="275"/>
      <c r="D22" s="72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73"/>
      <c r="P22" s="277"/>
      <c r="Q22" s="278"/>
      <c r="R22" s="74"/>
      <c r="S22" s="75"/>
      <c r="T22" s="76"/>
      <c r="U22" s="76"/>
      <c r="V22" s="76"/>
      <c r="W22" s="77"/>
      <c r="Y22" s="57"/>
      <c r="Z22" s="58"/>
      <c r="AA22" s="59"/>
      <c r="AB22" s="58"/>
      <c r="AC22" s="60"/>
      <c r="AD22" s="57"/>
      <c r="AE22" s="58"/>
      <c r="AF22" s="59"/>
      <c r="AG22" s="58"/>
      <c r="AH22" s="60"/>
      <c r="AI22" s="57"/>
      <c r="AJ22" s="61"/>
      <c r="AK22" s="59"/>
      <c r="AL22" s="62"/>
      <c r="AM22" s="60"/>
    </row>
    <row r="23" spans="2:39" x14ac:dyDescent="0.2">
      <c r="B23" s="275"/>
      <c r="C23" s="275"/>
      <c r="D23" s="72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73"/>
      <c r="P23" s="277"/>
      <c r="Q23" s="278"/>
      <c r="R23" s="74"/>
      <c r="S23" s="75"/>
      <c r="T23" s="76"/>
      <c r="U23" s="76"/>
      <c r="V23" s="76"/>
      <c r="W23" s="77"/>
      <c r="Y23" s="57"/>
      <c r="Z23" s="58"/>
      <c r="AA23" s="59"/>
      <c r="AB23" s="58"/>
      <c r="AC23" s="60"/>
      <c r="AD23" s="57"/>
      <c r="AE23" s="58"/>
      <c r="AF23" s="59"/>
      <c r="AG23" s="58"/>
      <c r="AH23" s="60"/>
      <c r="AI23" s="57"/>
      <c r="AJ23" s="61"/>
      <c r="AK23" s="59"/>
      <c r="AL23" s="62"/>
      <c r="AM23" s="60"/>
    </row>
    <row r="24" spans="2:39" x14ac:dyDescent="0.2">
      <c r="B24" s="275"/>
      <c r="C24" s="275"/>
      <c r="D24" s="72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73"/>
      <c r="P24" s="277"/>
      <c r="Q24" s="278"/>
      <c r="R24" s="74"/>
      <c r="S24" s="75"/>
      <c r="T24" s="76"/>
      <c r="U24" s="76"/>
      <c r="V24" s="76"/>
      <c r="W24" s="77"/>
      <c r="Y24" s="57"/>
      <c r="Z24" s="58"/>
      <c r="AA24" s="59"/>
      <c r="AB24" s="58"/>
      <c r="AC24" s="60"/>
      <c r="AD24" s="57"/>
      <c r="AE24" s="58"/>
      <c r="AF24" s="59"/>
      <c r="AG24" s="58"/>
      <c r="AH24" s="60"/>
      <c r="AI24" s="57"/>
      <c r="AJ24" s="61"/>
      <c r="AK24" s="59"/>
      <c r="AL24" s="62"/>
      <c r="AM24" s="60"/>
    </row>
    <row r="25" spans="2:39" x14ac:dyDescent="0.2">
      <c r="B25" s="275"/>
      <c r="C25" s="275"/>
      <c r="D25" s="72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73"/>
      <c r="P25" s="277"/>
      <c r="Q25" s="278"/>
      <c r="R25" s="74"/>
      <c r="S25" s="75"/>
      <c r="T25" s="76"/>
      <c r="U25" s="76"/>
      <c r="V25" s="76"/>
      <c r="W25" s="77"/>
      <c r="Y25" s="57"/>
      <c r="Z25" s="58"/>
      <c r="AA25" s="59"/>
      <c r="AB25" s="58"/>
      <c r="AC25" s="60"/>
      <c r="AD25" s="57"/>
      <c r="AE25" s="58"/>
      <c r="AF25" s="59"/>
      <c r="AG25" s="58"/>
      <c r="AH25" s="60"/>
      <c r="AI25" s="57"/>
      <c r="AJ25" s="61"/>
      <c r="AK25" s="59"/>
      <c r="AL25" s="62"/>
      <c r="AM25" s="60"/>
    </row>
    <row r="26" spans="2:39" x14ac:dyDescent="0.2">
      <c r="B26" s="275"/>
      <c r="C26" s="275"/>
      <c r="D26" s="72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73"/>
      <c r="P26" s="277"/>
      <c r="Q26" s="278"/>
      <c r="R26" s="74"/>
      <c r="S26" s="75"/>
      <c r="T26" s="76"/>
      <c r="U26" s="76"/>
      <c r="V26" s="76"/>
      <c r="W26" s="77"/>
      <c r="Y26" s="57"/>
      <c r="Z26" s="58"/>
      <c r="AA26" s="59"/>
      <c r="AB26" s="58"/>
      <c r="AC26" s="60"/>
      <c r="AD26" s="57"/>
      <c r="AE26" s="58"/>
      <c r="AF26" s="59"/>
      <c r="AG26" s="58"/>
      <c r="AH26" s="60"/>
      <c r="AI26" s="57"/>
      <c r="AJ26" s="61"/>
      <c r="AK26" s="59"/>
      <c r="AL26" s="62"/>
      <c r="AM26" s="60"/>
    </row>
    <row r="27" spans="2:39" x14ac:dyDescent="0.2">
      <c r="B27" s="275"/>
      <c r="C27" s="275"/>
      <c r="D27" s="72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73"/>
      <c r="P27" s="277"/>
      <c r="Q27" s="278"/>
      <c r="R27" s="74"/>
      <c r="S27" s="75"/>
      <c r="T27" s="76"/>
      <c r="U27" s="76"/>
      <c r="V27" s="76"/>
      <c r="W27" s="77"/>
      <c r="Y27" s="57"/>
      <c r="Z27" s="58"/>
      <c r="AA27" s="59"/>
      <c r="AB27" s="58"/>
      <c r="AC27" s="60"/>
      <c r="AD27" s="57"/>
      <c r="AE27" s="58"/>
      <c r="AF27" s="59"/>
      <c r="AG27" s="58"/>
      <c r="AH27" s="60"/>
      <c r="AI27" s="57"/>
      <c r="AJ27" s="61"/>
      <c r="AK27" s="59"/>
      <c r="AL27" s="62"/>
      <c r="AM27" s="60"/>
    </row>
    <row r="28" spans="2:39" x14ac:dyDescent="0.2">
      <c r="B28" s="275"/>
      <c r="C28" s="275"/>
      <c r="D28" s="72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73"/>
      <c r="P28" s="277"/>
      <c r="Q28" s="278"/>
      <c r="R28" s="74"/>
      <c r="S28" s="75"/>
      <c r="T28" s="76"/>
      <c r="U28" s="76"/>
      <c r="V28" s="76"/>
      <c r="W28" s="77"/>
      <c r="Y28" s="57"/>
      <c r="Z28" s="58"/>
      <c r="AA28" s="59"/>
      <c r="AB28" s="58"/>
      <c r="AC28" s="60"/>
      <c r="AD28" s="57"/>
      <c r="AE28" s="58"/>
      <c r="AF28" s="59"/>
      <c r="AG28" s="58"/>
      <c r="AH28" s="60"/>
      <c r="AI28" s="57"/>
      <c r="AJ28" s="61"/>
      <c r="AK28" s="59"/>
      <c r="AL28" s="62"/>
      <c r="AM28" s="60"/>
    </row>
    <row r="29" spans="2:39" x14ac:dyDescent="0.2">
      <c r="B29" s="275"/>
      <c r="C29" s="275"/>
      <c r="D29" s="72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73"/>
      <c r="P29" s="279"/>
      <c r="Q29" s="280"/>
      <c r="R29" s="74"/>
      <c r="S29" s="75"/>
      <c r="T29" s="76"/>
      <c r="U29" s="76"/>
      <c r="V29" s="76"/>
      <c r="W29" s="77"/>
      <c r="Y29" s="57"/>
      <c r="Z29" s="58"/>
      <c r="AA29" s="59"/>
      <c r="AB29" s="58"/>
      <c r="AC29" s="60"/>
      <c r="AD29" s="57"/>
      <c r="AE29" s="58"/>
      <c r="AF29" s="59"/>
      <c r="AG29" s="58"/>
      <c r="AH29" s="60"/>
      <c r="AI29" s="57"/>
      <c r="AJ29" s="61"/>
      <c r="AK29" s="59"/>
      <c r="AL29" s="62"/>
      <c r="AM29" s="60"/>
    </row>
    <row r="30" spans="2:39" x14ac:dyDescent="0.2">
      <c r="B30" s="78"/>
      <c r="C30" s="266" t="s">
        <v>145</v>
      </c>
      <c r="D30" s="267"/>
      <c r="E30" s="268"/>
      <c r="F30" s="79"/>
      <c r="G30" s="269"/>
      <c r="H30" s="269"/>
      <c r="I30" s="269"/>
      <c r="J30" s="269"/>
      <c r="K30" s="269"/>
      <c r="L30" s="269"/>
      <c r="M30" s="269"/>
      <c r="N30" s="269"/>
      <c r="O30" s="67"/>
      <c r="P30" s="80"/>
      <c r="Q30" s="67"/>
      <c r="R30" s="67"/>
      <c r="S30" s="79"/>
      <c r="T30" s="81"/>
      <c r="U30" s="69"/>
      <c r="V30" s="70"/>
      <c r="W30" s="81"/>
      <c r="Y30" s="57"/>
      <c r="Z30" s="58"/>
      <c r="AA30" s="59"/>
      <c r="AB30" s="58"/>
      <c r="AC30" s="60"/>
      <c r="AD30" s="57"/>
      <c r="AE30" s="58"/>
      <c r="AF30" s="59"/>
      <c r="AG30" s="58"/>
      <c r="AH30" s="60"/>
      <c r="AI30" s="57"/>
      <c r="AJ30" s="61"/>
      <c r="AK30" s="59"/>
      <c r="AL30" s="62"/>
      <c r="AM30" s="60"/>
    </row>
    <row r="31" spans="2:39" ht="12.75" customHeight="1" x14ac:dyDescent="0.2">
      <c r="B31" s="82"/>
      <c r="C31" s="270" t="s">
        <v>146</v>
      </c>
      <c r="D31" s="271"/>
      <c r="E31" s="272"/>
      <c r="F31" s="83"/>
      <c r="G31" s="273"/>
      <c r="H31" s="273"/>
      <c r="I31" s="273"/>
      <c r="J31" s="273"/>
      <c r="K31" s="273"/>
      <c r="L31" s="273"/>
      <c r="M31" s="273"/>
      <c r="N31" s="273"/>
      <c r="O31" s="84"/>
      <c r="P31" s="85"/>
      <c r="Q31" s="84"/>
      <c r="R31" s="84"/>
      <c r="S31" s="86"/>
      <c r="T31" s="87"/>
      <c r="U31" s="88"/>
      <c r="V31" s="89"/>
      <c r="W31" s="87"/>
      <c r="Y31" s="57"/>
      <c r="Z31" s="58"/>
      <c r="AA31" s="59"/>
      <c r="AB31" s="58"/>
      <c r="AC31" s="60"/>
      <c r="AD31" s="57"/>
      <c r="AE31" s="58"/>
      <c r="AF31" s="59"/>
      <c r="AG31" s="58"/>
      <c r="AH31" s="60"/>
      <c r="AI31" s="57"/>
      <c r="AJ31" s="61"/>
      <c r="AK31" s="59"/>
      <c r="AL31" s="62"/>
      <c r="AM31" s="60"/>
    </row>
    <row r="32" spans="2:39" ht="12.75" customHeight="1" x14ac:dyDescent="0.2">
      <c r="B32" s="36"/>
      <c r="C32" s="37"/>
      <c r="D32" s="37"/>
      <c r="E32" s="38"/>
      <c r="F32" s="38"/>
      <c r="G32" s="310" t="str">
        <f>IF(V3="","",V3)</f>
        <v>HAPI</v>
      </c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9"/>
      <c r="V32" s="39"/>
      <c r="W32" s="31"/>
      <c r="Y32" s="57"/>
      <c r="Z32" s="58"/>
      <c r="AA32" s="59"/>
      <c r="AB32" s="58"/>
      <c r="AC32" s="60"/>
      <c r="AD32" s="57"/>
      <c r="AE32" s="58"/>
      <c r="AF32" s="59"/>
      <c r="AG32" s="58"/>
      <c r="AH32" s="60"/>
      <c r="AI32" s="57"/>
      <c r="AJ32" s="61"/>
      <c r="AK32" s="59"/>
      <c r="AL32" s="62"/>
      <c r="AM32" s="60"/>
    </row>
    <row r="33" spans="2:39" x14ac:dyDescent="0.2">
      <c r="B33" s="40" t="s">
        <v>147</v>
      </c>
      <c r="C33" s="41"/>
      <c r="D33" s="41"/>
      <c r="E33" s="41"/>
      <c r="F33" s="4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W33" s="33"/>
      <c r="Y33" s="57"/>
      <c r="Z33" s="58"/>
      <c r="AA33" s="59"/>
      <c r="AB33" s="58"/>
      <c r="AC33" s="60"/>
      <c r="AD33" s="57"/>
      <c r="AE33" s="58"/>
      <c r="AF33" s="59"/>
      <c r="AG33" s="58"/>
      <c r="AH33" s="60"/>
      <c r="AI33" s="57"/>
      <c r="AJ33" s="61"/>
      <c r="AK33" s="59"/>
      <c r="AL33" s="62"/>
      <c r="AM33" s="60"/>
    </row>
    <row r="34" spans="2:39" x14ac:dyDescent="0.2">
      <c r="B34" s="40"/>
      <c r="C34" s="41"/>
      <c r="D34" s="41"/>
      <c r="E34" s="41"/>
      <c r="F34" s="41"/>
      <c r="G34" s="43"/>
      <c r="H34" s="22" t="s">
        <v>136</v>
      </c>
      <c r="L34" s="43"/>
      <c r="M34" s="43" t="s">
        <v>137</v>
      </c>
      <c r="W34" s="33"/>
      <c r="Y34" s="57"/>
      <c r="Z34" s="58"/>
      <c r="AA34" s="59"/>
      <c r="AB34" s="58"/>
      <c r="AC34" s="60"/>
      <c r="AD34" s="57"/>
      <c r="AE34" s="58"/>
      <c r="AF34" s="59"/>
      <c r="AG34" s="58"/>
      <c r="AH34" s="60"/>
      <c r="AI34" s="57"/>
      <c r="AJ34" s="61"/>
      <c r="AK34" s="59"/>
      <c r="AL34" s="62"/>
      <c r="AM34" s="60"/>
    </row>
    <row r="35" spans="2:39" ht="10.5" customHeight="1" x14ac:dyDescent="0.2">
      <c r="B35" s="50"/>
      <c r="C35" s="306" t="s">
        <v>138</v>
      </c>
      <c r="D35" s="306"/>
      <c r="E35" s="306"/>
      <c r="F35" s="306"/>
      <c r="G35" s="306"/>
      <c r="H35" s="51"/>
      <c r="I35" s="52"/>
      <c r="J35" s="53"/>
      <c r="K35" s="306"/>
      <c r="L35" s="306"/>
      <c r="M35" s="51">
        <v>1</v>
      </c>
      <c r="N35" s="51">
        <v>2</v>
      </c>
      <c r="O35" s="51">
        <v>3</v>
      </c>
      <c r="P35" s="307">
        <v>4</v>
      </c>
      <c r="Q35" s="308"/>
      <c r="R35" s="51">
        <v>5</v>
      </c>
      <c r="S35" s="51">
        <v>6</v>
      </c>
      <c r="T35" s="54"/>
      <c r="U35" s="55"/>
      <c r="W35" s="33"/>
      <c r="Y35" s="303"/>
      <c r="Z35" s="301"/>
      <c r="AA35" s="302"/>
      <c r="AB35" s="301"/>
      <c r="AC35" s="284"/>
      <c r="AD35" s="303"/>
      <c r="AE35" s="301"/>
      <c r="AF35" s="302"/>
      <c r="AG35" s="301"/>
      <c r="AH35" s="284"/>
      <c r="AI35" s="303"/>
      <c r="AJ35" s="305"/>
      <c r="AK35" s="302"/>
      <c r="AL35" s="309"/>
      <c r="AM35" s="284"/>
    </row>
    <row r="36" spans="2:39" ht="3" customHeight="1" x14ac:dyDescent="0.2">
      <c r="B36" s="50"/>
      <c r="M36" s="56"/>
      <c r="N36" s="56"/>
      <c r="O36" s="56"/>
      <c r="P36" s="56"/>
      <c r="Q36" s="56"/>
      <c r="W36" s="33"/>
      <c r="Y36" s="304"/>
      <c r="Z36" s="301"/>
      <c r="AA36" s="302"/>
      <c r="AB36" s="301"/>
      <c r="AC36" s="285"/>
      <c r="AD36" s="304"/>
      <c r="AE36" s="301"/>
      <c r="AF36" s="302"/>
      <c r="AG36" s="301"/>
      <c r="AH36" s="285"/>
      <c r="AI36" s="304"/>
      <c r="AJ36" s="305"/>
      <c r="AK36" s="302"/>
      <c r="AL36" s="309"/>
      <c r="AM36" s="285"/>
    </row>
    <row r="37" spans="2:39" ht="10.5" customHeight="1" x14ac:dyDescent="0.2">
      <c r="B37" s="50"/>
      <c r="C37" s="306" t="s">
        <v>139</v>
      </c>
      <c r="D37" s="306"/>
      <c r="E37" s="306"/>
      <c r="F37" s="306"/>
      <c r="G37" s="306"/>
      <c r="H37" s="51"/>
      <c r="I37" s="52"/>
      <c r="J37" s="53"/>
      <c r="K37" s="306"/>
      <c r="L37" s="306"/>
      <c r="M37" s="51">
        <v>1</v>
      </c>
      <c r="N37" s="51">
        <v>2</v>
      </c>
      <c r="O37" s="51">
        <v>3</v>
      </c>
      <c r="P37" s="307">
        <v>4</v>
      </c>
      <c r="Q37" s="308"/>
      <c r="R37" s="51">
        <v>5</v>
      </c>
      <c r="S37" s="51">
        <v>6</v>
      </c>
      <c r="T37" s="54"/>
      <c r="U37" s="55"/>
      <c r="W37" s="33"/>
      <c r="Y37" s="303"/>
      <c r="Z37" s="301"/>
      <c r="AA37" s="302"/>
      <c r="AB37" s="301"/>
      <c r="AC37" s="284"/>
      <c r="AD37" s="303"/>
      <c r="AE37" s="301"/>
      <c r="AF37" s="302"/>
      <c r="AG37" s="301"/>
      <c r="AH37" s="284"/>
      <c r="AI37" s="303"/>
      <c r="AJ37" s="305"/>
      <c r="AK37" s="302"/>
      <c r="AL37" s="309"/>
      <c r="AM37" s="284"/>
    </row>
    <row r="38" spans="2:39" ht="3" customHeight="1" x14ac:dyDescent="0.2">
      <c r="B38" s="32"/>
      <c r="D38" s="27"/>
      <c r="E38" s="27"/>
      <c r="F38" s="27"/>
      <c r="G38" s="27"/>
      <c r="N38" s="56"/>
      <c r="O38" s="56"/>
      <c r="P38" s="56"/>
      <c r="Q38" s="56"/>
      <c r="R38" s="56"/>
      <c r="V38" s="27"/>
      <c r="W38" s="33"/>
      <c r="Y38" s="304"/>
      <c r="Z38" s="301"/>
      <c r="AA38" s="302"/>
      <c r="AB38" s="301"/>
      <c r="AC38" s="285"/>
      <c r="AD38" s="304"/>
      <c r="AE38" s="301"/>
      <c r="AF38" s="302"/>
      <c r="AG38" s="301"/>
      <c r="AH38" s="285"/>
      <c r="AI38" s="304"/>
      <c r="AJ38" s="305"/>
      <c r="AK38" s="302"/>
      <c r="AL38" s="309"/>
      <c r="AM38" s="285"/>
    </row>
    <row r="39" spans="2:39" ht="12.75" customHeight="1" x14ac:dyDescent="0.2">
      <c r="B39" s="286" t="s">
        <v>140</v>
      </c>
      <c r="C39" s="286"/>
      <c r="D39" s="287" t="s">
        <v>141</v>
      </c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9"/>
      <c r="P39" s="293" t="s">
        <v>142</v>
      </c>
      <c r="Q39" s="294"/>
      <c r="R39" s="297" t="s">
        <v>143</v>
      </c>
      <c r="S39" s="298" t="s">
        <v>144</v>
      </c>
      <c r="T39" s="299"/>
      <c r="U39" s="299"/>
      <c r="V39" s="299"/>
      <c r="W39" s="300"/>
      <c r="Y39" s="57"/>
      <c r="Z39" s="58"/>
      <c r="AA39" s="59"/>
      <c r="AB39" s="58"/>
      <c r="AC39" s="60"/>
      <c r="AD39" s="57"/>
      <c r="AE39" s="58"/>
      <c r="AF39" s="59"/>
      <c r="AG39" s="58"/>
      <c r="AH39" s="60"/>
      <c r="AI39" s="57"/>
      <c r="AJ39" s="61"/>
      <c r="AK39" s="59"/>
      <c r="AL39" s="62"/>
      <c r="AM39" s="60"/>
    </row>
    <row r="40" spans="2:39" ht="12.75" customHeight="1" x14ac:dyDescent="0.2">
      <c r="B40" s="286"/>
      <c r="C40" s="286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2"/>
      <c r="P40" s="295"/>
      <c r="Q40" s="296"/>
      <c r="R40" s="297">
        <v>3</v>
      </c>
      <c r="S40" s="63">
        <v>1</v>
      </c>
      <c r="T40" s="64">
        <v>2</v>
      </c>
      <c r="U40" s="64">
        <v>3</v>
      </c>
      <c r="V40" s="64">
        <v>4</v>
      </c>
      <c r="W40" s="65"/>
      <c r="Y40" s="57"/>
      <c r="Z40" s="58"/>
      <c r="AA40" s="59"/>
      <c r="AB40" s="58"/>
      <c r="AC40" s="60"/>
      <c r="AD40" s="57"/>
      <c r="AE40" s="58"/>
      <c r="AF40" s="59"/>
      <c r="AG40" s="58"/>
      <c r="AH40" s="60"/>
      <c r="AI40" s="57"/>
      <c r="AJ40" s="61"/>
      <c r="AK40" s="59"/>
      <c r="AL40" s="62"/>
      <c r="AM40" s="60"/>
    </row>
    <row r="41" spans="2:39" ht="12.75" customHeight="1" x14ac:dyDescent="0.2">
      <c r="B41" s="281"/>
      <c r="C41" s="281"/>
      <c r="D41" s="66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67"/>
      <c r="P41" s="282"/>
      <c r="Q41" s="283"/>
      <c r="R41" s="68"/>
      <c r="S41" s="69"/>
      <c r="T41" s="70"/>
      <c r="U41" s="70"/>
      <c r="V41" s="70"/>
      <c r="W41" s="71"/>
      <c r="Y41" s="57"/>
      <c r="Z41" s="58"/>
      <c r="AA41" s="59"/>
      <c r="AB41" s="58"/>
      <c r="AC41" s="60"/>
      <c r="AD41" s="57"/>
      <c r="AE41" s="58"/>
      <c r="AF41" s="59"/>
      <c r="AG41" s="58"/>
      <c r="AH41" s="60"/>
      <c r="AI41" s="57"/>
      <c r="AJ41" s="61"/>
      <c r="AK41" s="59"/>
      <c r="AL41" s="62"/>
      <c r="AM41" s="60"/>
    </row>
    <row r="42" spans="2:39" ht="12.75" customHeight="1" x14ac:dyDescent="0.2">
      <c r="B42" s="275"/>
      <c r="C42" s="275"/>
      <c r="D42" s="72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73"/>
      <c r="P42" s="277"/>
      <c r="Q42" s="278"/>
      <c r="R42" s="74"/>
      <c r="S42" s="75"/>
      <c r="T42" s="76"/>
      <c r="U42" s="76"/>
      <c r="V42" s="76"/>
      <c r="W42" s="77"/>
      <c r="Y42" s="57"/>
      <c r="Z42" s="58"/>
      <c r="AA42" s="59"/>
      <c r="AB42" s="58"/>
      <c r="AC42" s="60"/>
      <c r="AD42" s="57"/>
      <c r="AE42" s="58"/>
      <c r="AF42" s="59"/>
      <c r="AG42" s="58"/>
      <c r="AH42" s="60"/>
      <c r="AI42" s="57"/>
      <c r="AJ42" s="61"/>
      <c r="AK42" s="59"/>
      <c r="AL42" s="62"/>
      <c r="AM42" s="60"/>
    </row>
    <row r="43" spans="2:39" ht="12.75" customHeight="1" x14ac:dyDescent="0.2">
      <c r="B43" s="275"/>
      <c r="C43" s="275"/>
      <c r="D43" s="72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73"/>
      <c r="P43" s="277"/>
      <c r="Q43" s="278"/>
      <c r="R43" s="74"/>
      <c r="S43" s="75"/>
      <c r="T43" s="76"/>
      <c r="U43" s="76"/>
      <c r="V43" s="76"/>
      <c r="W43" s="77"/>
      <c r="Y43" s="57"/>
      <c r="Z43" s="58"/>
      <c r="AA43" s="59"/>
      <c r="AB43" s="58"/>
      <c r="AC43" s="60"/>
      <c r="AD43" s="57"/>
      <c r="AE43" s="58"/>
      <c r="AF43" s="59"/>
      <c r="AG43" s="58"/>
      <c r="AH43" s="60"/>
      <c r="AI43" s="57"/>
      <c r="AJ43" s="61"/>
      <c r="AK43" s="59"/>
      <c r="AL43" s="62"/>
      <c r="AM43" s="60"/>
    </row>
    <row r="44" spans="2:39" ht="12.75" customHeight="1" x14ac:dyDescent="0.2">
      <c r="B44" s="275"/>
      <c r="C44" s="275"/>
      <c r="D44" s="72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73"/>
      <c r="P44" s="277"/>
      <c r="Q44" s="278"/>
      <c r="R44" s="74"/>
      <c r="S44" s="75"/>
      <c r="T44" s="76"/>
      <c r="U44" s="76"/>
      <c r="V44" s="76"/>
      <c r="W44" s="77"/>
      <c r="Y44" s="57"/>
      <c r="Z44" s="58"/>
      <c r="AA44" s="59"/>
      <c r="AB44" s="58"/>
      <c r="AC44" s="60"/>
      <c r="AD44" s="57"/>
      <c r="AE44" s="58"/>
      <c r="AF44" s="59"/>
      <c r="AG44" s="58"/>
      <c r="AH44" s="60"/>
      <c r="AI44" s="57"/>
      <c r="AJ44" s="61"/>
      <c r="AK44" s="59"/>
      <c r="AL44" s="62"/>
      <c r="AM44" s="60"/>
    </row>
    <row r="45" spans="2:39" ht="12.75" customHeight="1" x14ac:dyDescent="0.2">
      <c r="B45" s="275"/>
      <c r="C45" s="275"/>
      <c r="D45" s="72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73"/>
      <c r="P45" s="277"/>
      <c r="Q45" s="278"/>
      <c r="R45" s="74"/>
      <c r="S45" s="75"/>
      <c r="T45" s="76"/>
      <c r="U45" s="76"/>
      <c r="V45" s="76"/>
      <c r="W45" s="77"/>
      <c r="Y45" s="57"/>
      <c r="Z45" s="58"/>
      <c r="AA45" s="59"/>
      <c r="AB45" s="58"/>
      <c r="AC45" s="60"/>
      <c r="AD45" s="57"/>
      <c r="AE45" s="58"/>
      <c r="AF45" s="59"/>
      <c r="AG45" s="58"/>
      <c r="AH45" s="60"/>
      <c r="AI45" s="57"/>
      <c r="AJ45" s="61"/>
      <c r="AK45" s="59"/>
      <c r="AL45" s="62"/>
      <c r="AM45" s="60"/>
    </row>
    <row r="46" spans="2:39" x14ac:dyDescent="0.2">
      <c r="B46" s="275"/>
      <c r="C46" s="275"/>
      <c r="D46" s="72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73"/>
      <c r="P46" s="277"/>
      <c r="Q46" s="278"/>
      <c r="R46" s="74"/>
      <c r="S46" s="75"/>
      <c r="T46" s="76"/>
      <c r="U46" s="76"/>
      <c r="V46" s="76"/>
      <c r="W46" s="77"/>
      <c r="Y46" s="57"/>
      <c r="Z46" s="58"/>
      <c r="AA46" s="59"/>
      <c r="AB46" s="58"/>
      <c r="AC46" s="60"/>
      <c r="AD46" s="57"/>
      <c r="AE46" s="58"/>
      <c r="AF46" s="59"/>
      <c r="AG46" s="58"/>
      <c r="AH46" s="60"/>
      <c r="AI46" s="57"/>
      <c r="AJ46" s="61"/>
      <c r="AK46" s="59"/>
      <c r="AL46" s="62"/>
      <c r="AM46" s="60"/>
    </row>
    <row r="47" spans="2:39" x14ac:dyDescent="0.2">
      <c r="B47" s="275"/>
      <c r="C47" s="275"/>
      <c r="D47" s="72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73"/>
      <c r="P47" s="277"/>
      <c r="Q47" s="278"/>
      <c r="R47" s="74"/>
      <c r="S47" s="75"/>
      <c r="T47" s="76"/>
      <c r="U47" s="76"/>
      <c r="V47" s="76"/>
      <c r="W47" s="77"/>
      <c r="Y47" s="57"/>
      <c r="Z47" s="58"/>
      <c r="AA47" s="59"/>
      <c r="AB47" s="58"/>
      <c r="AC47" s="60"/>
      <c r="AD47" s="57"/>
      <c r="AE47" s="58"/>
      <c r="AF47" s="59"/>
      <c r="AG47" s="58"/>
      <c r="AH47" s="60"/>
      <c r="AI47" s="57"/>
      <c r="AJ47" s="61"/>
      <c r="AK47" s="59"/>
      <c r="AL47" s="62"/>
      <c r="AM47" s="60"/>
    </row>
    <row r="48" spans="2:39" x14ac:dyDescent="0.2">
      <c r="B48" s="275"/>
      <c r="C48" s="275"/>
      <c r="D48" s="72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73"/>
      <c r="P48" s="277"/>
      <c r="Q48" s="278"/>
      <c r="R48" s="74"/>
      <c r="S48" s="75"/>
      <c r="T48" s="76"/>
      <c r="U48" s="76"/>
      <c r="V48" s="76"/>
      <c r="W48" s="77"/>
      <c r="Y48" s="57"/>
      <c r="Z48" s="58"/>
      <c r="AA48" s="59"/>
      <c r="AB48" s="58"/>
      <c r="AC48" s="60"/>
      <c r="AD48" s="57"/>
      <c r="AE48" s="58"/>
      <c r="AF48" s="59"/>
      <c r="AG48" s="58"/>
      <c r="AH48" s="60"/>
      <c r="AI48" s="57"/>
      <c r="AJ48" s="61"/>
      <c r="AK48" s="59"/>
      <c r="AL48" s="62"/>
      <c r="AM48" s="60"/>
    </row>
    <row r="49" spans="2:55" x14ac:dyDescent="0.2">
      <c r="B49" s="275"/>
      <c r="C49" s="275"/>
      <c r="D49" s="72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73"/>
      <c r="P49" s="277"/>
      <c r="Q49" s="278"/>
      <c r="R49" s="74"/>
      <c r="S49" s="75"/>
      <c r="T49" s="76"/>
      <c r="U49" s="76"/>
      <c r="V49" s="76"/>
      <c r="W49" s="77"/>
      <c r="Y49" s="57"/>
      <c r="Z49" s="58"/>
      <c r="AA49" s="59"/>
      <c r="AB49" s="58"/>
      <c r="AC49" s="60"/>
      <c r="AD49" s="57"/>
      <c r="AE49" s="58"/>
      <c r="AF49" s="59"/>
      <c r="AG49" s="58"/>
      <c r="AH49" s="60"/>
      <c r="AI49" s="57"/>
      <c r="AJ49" s="61"/>
      <c r="AK49" s="59"/>
      <c r="AL49" s="62"/>
      <c r="AM49" s="60"/>
    </row>
    <row r="50" spans="2:55" x14ac:dyDescent="0.2">
      <c r="B50" s="275"/>
      <c r="C50" s="275"/>
      <c r="D50" s="72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73"/>
      <c r="P50" s="277"/>
      <c r="Q50" s="278"/>
      <c r="R50" s="74"/>
      <c r="S50" s="75"/>
      <c r="T50" s="76"/>
      <c r="U50" s="76"/>
      <c r="V50" s="76"/>
      <c r="W50" s="77"/>
      <c r="Y50" s="57"/>
      <c r="Z50" s="58"/>
      <c r="AA50" s="59"/>
      <c r="AB50" s="58"/>
      <c r="AC50" s="60"/>
      <c r="AD50" s="57"/>
      <c r="AE50" s="58"/>
      <c r="AF50" s="59"/>
      <c r="AG50" s="58"/>
      <c r="AH50" s="60"/>
      <c r="AI50" s="57"/>
      <c r="AJ50" s="61"/>
      <c r="AK50" s="59"/>
      <c r="AL50" s="62"/>
      <c r="AM50" s="60"/>
    </row>
    <row r="51" spans="2:55" x14ac:dyDescent="0.2">
      <c r="B51" s="275"/>
      <c r="C51" s="275"/>
      <c r="D51" s="72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73"/>
      <c r="P51" s="277"/>
      <c r="Q51" s="278"/>
      <c r="R51" s="74"/>
      <c r="S51" s="75"/>
      <c r="T51" s="76"/>
      <c r="U51" s="76"/>
      <c r="V51" s="76"/>
      <c r="W51" s="77"/>
      <c r="Y51" s="57"/>
      <c r="Z51" s="58"/>
      <c r="AA51" s="59"/>
      <c r="AB51" s="58"/>
      <c r="AC51" s="60"/>
      <c r="AD51" s="57"/>
      <c r="AE51" s="58"/>
      <c r="AF51" s="59"/>
      <c r="AG51" s="58"/>
      <c r="AH51" s="60"/>
      <c r="AI51" s="57"/>
      <c r="AJ51" s="61"/>
      <c r="AK51" s="59"/>
      <c r="AL51" s="62"/>
      <c r="AM51" s="60"/>
    </row>
    <row r="52" spans="2:55" x14ac:dyDescent="0.2">
      <c r="B52" s="275"/>
      <c r="C52" s="275"/>
      <c r="D52" s="72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73"/>
      <c r="P52" s="279"/>
      <c r="Q52" s="280"/>
      <c r="R52" s="74"/>
      <c r="S52" s="75"/>
      <c r="T52" s="76"/>
      <c r="U52" s="76"/>
      <c r="V52" s="76"/>
      <c r="W52" s="77"/>
      <c r="Y52" s="57"/>
      <c r="Z52" s="58"/>
      <c r="AA52" s="59"/>
      <c r="AB52" s="58"/>
      <c r="AC52" s="60"/>
      <c r="AD52" s="57"/>
      <c r="AE52" s="58"/>
      <c r="AF52" s="59"/>
      <c r="AG52" s="58"/>
      <c r="AH52" s="60"/>
      <c r="AI52" s="57"/>
      <c r="AJ52" s="61"/>
      <c r="AK52" s="59"/>
      <c r="AL52" s="62"/>
      <c r="AM52" s="60"/>
    </row>
    <row r="53" spans="2:55" x14ac:dyDescent="0.2">
      <c r="B53" s="78"/>
      <c r="C53" s="266" t="s">
        <v>145</v>
      </c>
      <c r="D53" s="267"/>
      <c r="E53" s="268"/>
      <c r="F53" s="79"/>
      <c r="G53" s="269"/>
      <c r="H53" s="269"/>
      <c r="I53" s="269"/>
      <c r="J53" s="269"/>
      <c r="K53" s="269"/>
      <c r="L53" s="269"/>
      <c r="M53" s="269"/>
      <c r="N53" s="269"/>
      <c r="O53" s="67"/>
      <c r="P53" s="80"/>
      <c r="Q53" s="67"/>
      <c r="R53" s="67"/>
      <c r="S53" s="79"/>
      <c r="T53" s="81"/>
      <c r="U53" s="69"/>
      <c r="V53" s="70"/>
      <c r="W53" s="81"/>
      <c r="Y53" s="57"/>
      <c r="Z53" s="58"/>
      <c r="AA53" s="59"/>
      <c r="AB53" s="58"/>
      <c r="AC53" s="60"/>
      <c r="AD53" s="57"/>
      <c r="AE53" s="58"/>
      <c r="AF53" s="59"/>
      <c r="AG53" s="58"/>
      <c r="AH53" s="60"/>
      <c r="AI53" s="57"/>
      <c r="AJ53" s="61"/>
      <c r="AK53" s="59"/>
      <c r="AL53" s="62"/>
      <c r="AM53" s="60"/>
    </row>
    <row r="54" spans="2:55" ht="12.75" customHeight="1" x14ac:dyDescent="0.2">
      <c r="B54" s="82"/>
      <c r="C54" s="270" t="s">
        <v>146</v>
      </c>
      <c r="D54" s="271"/>
      <c r="E54" s="272"/>
      <c r="F54" s="83"/>
      <c r="G54" s="273"/>
      <c r="H54" s="273"/>
      <c r="I54" s="273"/>
      <c r="J54" s="273"/>
      <c r="K54" s="273"/>
      <c r="L54" s="273"/>
      <c r="M54" s="273"/>
      <c r="N54" s="273"/>
      <c r="O54" s="84"/>
      <c r="P54" s="85"/>
      <c r="Q54" s="84"/>
      <c r="R54" s="84"/>
      <c r="S54" s="86"/>
      <c r="T54" s="87"/>
      <c r="U54" s="88"/>
      <c r="V54" s="89"/>
      <c r="W54" s="87"/>
      <c r="X54" s="90"/>
      <c r="Y54" s="91"/>
      <c r="Z54" s="92"/>
      <c r="AA54" s="93"/>
      <c r="AB54" s="92"/>
      <c r="AC54" s="94"/>
      <c r="AD54" s="91"/>
      <c r="AE54" s="92"/>
      <c r="AF54" s="93"/>
      <c r="AG54" s="92"/>
      <c r="AH54" s="94"/>
      <c r="AI54" s="91"/>
      <c r="AJ54" s="95"/>
      <c r="AK54" s="93"/>
      <c r="AL54" s="96"/>
      <c r="AM54" s="94"/>
    </row>
    <row r="55" spans="2:55" ht="3" customHeight="1" x14ac:dyDescent="0.2">
      <c r="B55" s="97"/>
      <c r="C55" s="98"/>
      <c r="D55" s="274" t="s">
        <v>148</v>
      </c>
      <c r="E55" s="274"/>
      <c r="F55" s="274"/>
      <c r="G55" s="274"/>
      <c r="H55" s="274"/>
      <c r="I55" s="274"/>
      <c r="J55" s="261" t="s">
        <v>149</v>
      </c>
      <c r="K55" s="261"/>
      <c r="L55" s="261"/>
      <c r="M55" s="261"/>
      <c r="N55" s="99"/>
      <c r="O55" s="99"/>
      <c r="P55" s="99"/>
      <c r="Q55" s="99"/>
      <c r="R55" s="99"/>
      <c r="S55" s="99"/>
      <c r="T55" s="261" t="s">
        <v>150</v>
      </c>
      <c r="U55" s="261"/>
      <c r="V55" s="261"/>
      <c r="Z55" s="33"/>
      <c r="AA55" s="32"/>
      <c r="AB55" s="39"/>
      <c r="AC55" s="39"/>
      <c r="AD55" s="39"/>
      <c r="AE55" s="39"/>
      <c r="AF55" s="39"/>
      <c r="AG55" s="39"/>
      <c r="AH55" s="39"/>
      <c r="AI55" s="39"/>
      <c r="AJ55" s="100"/>
      <c r="AK55" s="39"/>
      <c r="AL55" s="39"/>
      <c r="AM55" s="31"/>
      <c r="AR55" s="28"/>
      <c r="AU55" s="101"/>
      <c r="AV55" s="102"/>
      <c r="AW55" s="102"/>
      <c r="AX55" s="102"/>
      <c r="AY55" s="102"/>
      <c r="AZ55" s="102"/>
      <c r="BA55" s="102"/>
      <c r="BB55" s="28"/>
      <c r="BC55" s="25"/>
    </row>
    <row r="56" spans="2:55" ht="10.5" customHeight="1" x14ac:dyDescent="0.2">
      <c r="B56" s="32"/>
      <c r="D56" s="259"/>
      <c r="E56" s="259"/>
      <c r="F56" s="259"/>
      <c r="G56" s="259"/>
      <c r="H56" s="259"/>
      <c r="I56" s="259"/>
      <c r="J56" s="262"/>
      <c r="K56" s="262"/>
      <c r="L56" s="262"/>
      <c r="M56" s="262"/>
      <c r="N56" s="260"/>
      <c r="O56" s="260"/>
      <c r="P56" s="260"/>
      <c r="Q56" s="26"/>
      <c r="T56" s="262"/>
      <c r="U56" s="262"/>
      <c r="V56" s="262"/>
      <c r="W56" s="260"/>
      <c r="X56" s="260"/>
      <c r="Y56" s="260"/>
      <c r="AA56" s="32"/>
      <c r="AB56" s="263" t="s">
        <v>151</v>
      </c>
      <c r="AC56" s="263"/>
      <c r="AD56" s="263"/>
      <c r="AE56" s="263"/>
      <c r="AF56" s="263"/>
      <c r="AG56" s="263"/>
      <c r="AH56" s="263"/>
      <c r="AI56" s="103"/>
      <c r="AJ56" s="264" t="s">
        <v>152</v>
      </c>
      <c r="AK56" s="263"/>
      <c r="AL56" s="263"/>
      <c r="AM56" s="265"/>
    </row>
    <row r="57" spans="2:55" ht="3" customHeight="1" x14ac:dyDescent="0.2">
      <c r="B57" s="32"/>
      <c r="D57" s="259" t="s">
        <v>153</v>
      </c>
      <c r="E57" s="259"/>
      <c r="F57" s="259"/>
      <c r="G57" s="259"/>
      <c r="H57" s="259"/>
      <c r="I57" s="259"/>
      <c r="J57" s="262" t="s">
        <v>149</v>
      </c>
      <c r="K57" s="262"/>
      <c r="L57" s="262"/>
      <c r="M57" s="262"/>
      <c r="N57" s="26"/>
      <c r="O57" s="26"/>
      <c r="P57" s="26"/>
      <c r="Q57" s="26"/>
      <c r="T57" s="262" t="s">
        <v>150</v>
      </c>
      <c r="U57" s="262"/>
      <c r="V57" s="262"/>
      <c r="W57" s="26"/>
      <c r="X57" s="26"/>
      <c r="Y57" s="26"/>
      <c r="AA57" s="32"/>
      <c r="AB57" s="263"/>
      <c r="AC57" s="263"/>
      <c r="AD57" s="263"/>
      <c r="AE57" s="263"/>
      <c r="AF57" s="263"/>
      <c r="AG57" s="263"/>
      <c r="AH57" s="263"/>
      <c r="AI57" s="103"/>
      <c r="AJ57" s="264"/>
      <c r="AK57" s="263"/>
      <c r="AL57" s="263"/>
      <c r="AM57" s="265"/>
    </row>
    <row r="58" spans="2:55" ht="10.5" customHeight="1" x14ac:dyDescent="0.2">
      <c r="B58" s="32"/>
      <c r="D58" s="259"/>
      <c r="E58" s="259"/>
      <c r="F58" s="259"/>
      <c r="G58" s="259"/>
      <c r="H58" s="259"/>
      <c r="I58" s="259"/>
      <c r="J58" s="262"/>
      <c r="K58" s="262"/>
      <c r="L58" s="262"/>
      <c r="M58" s="262"/>
      <c r="N58" s="260"/>
      <c r="O58" s="260"/>
      <c r="P58" s="260"/>
      <c r="Q58" s="26"/>
      <c r="T58" s="262"/>
      <c r="U58" s="262"/>
      <c r="V58" s="262"/>
      <c r="W58" s="260"/>
      <c r="X58" s="260"/>
      <c r="Y58" s="260"/>
      <c r="AA58" s="32"/>
      <c r="AB58" s="263"/>
      <c r="AC58" s="263"/>
      <c r="AD58" s="263"/>
      <c r="AE58" s="263"/>
      <c r="AF58" s="263"/>
      <c r="AG58" s="263"/>
      <c r="AH58" s="263"/>
      <c r="AI58" s="103"/>
      <c r="AJ58" s="264"/>
      <c r="AK58" s="263"/>
      <c r="AL58" s="263"/>
      <c r="AM58" s="265"/>
    </row>
    <row r="59" spans="2:55" ht="3" customHeight="1" x14ac:dyDescent="0.2">
      <c r="B59" s="32"/>
      <c r="D59" s="259" t="s">
        <v>11</v>
      </c>
      <c r="E59" s="259"/>
      <c r="F59" s="259"/>
      <c r="G59" s="259"/>
      <c r="H59" s="259"/>
      <c r="I59" s="259"/>
      <c r="J59" s="259" t="s">
        <v>125</v>
      </c>
      <c r="K59" s="259"/>
      <c r="L59" s="259"/>
      <c r="M59" s="259"/>
      <c r="N59" s="26"/>
      <c r="O59" s="26"/>
      <c r="P59" s="26"/>
      <c r="Q59" s="26"/>
      <c r="T59" s="259" t="s">
        <v>126</v>
      </c>
      <c r="U59" s="259"/>
      <c r="V59" s="259"/>
      <c r="W59" s="26"/>
      <c r="X59" s="26"/>
      <c r="Y59" s="26"/>
      <c r="AA59" s="32"/>
      <c r="AB59" s="104"/>
      <c r="AC59" s="104"/>
      <c r="AD59" s="104"/>
      <c r="AE59" s="104"/>
      <c r="AF59" s="104"/>
      <c r="AG59" s="104"/>
      <c r="AH59" s="104"/>
      <c r="AI59" s="104"/>
      <c r="AJ59" s="105"/>
      <c r="AK59" s="104"/>
      <c r="AL59" s="104"/>
      <c r="AM59" s="33"/>
      <c r="AR59" s="28"/>
      <c r="AU59" s="101"/>
      <c r="AV59" s="102"/>
      <c r="AW59" s="102"/>
      <c r="AX59" s="102"/>
      <c r="AY59" s="102"/>
      <c r="AZ59" s="102"/>
      <c r="BA59" s="102"/>
      <c r="BB59" s="28"/>
      <c r="BC59" s="25"/>
    </row>
    <row r="60" spans="2:55" ht="12.75" customHeight="1" x14ac:dyDescent="0.2">
      <c r="B60" s="32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60"/>
      <c r="O60" s="260"/>
      <c r="P60" s="260"/>
      <c r="Q60" s="26"/>
      <c r="T60" s="259"/>
      <c r="U60" s="259"/>
      <c r="V60" s="259"/>
      <c r="W60" s="106"/>
      <c r="X60" s="106"/>
      <c r="Y60" s="106"/>
      <c r="AA60" s="32"/>
      <c r="AB60" s="104"/>
      <c r="AC60" s="104"/>
      <c r="AD60" s="104"/>
      <c r="AE60" s="104"/>
      <c r="AF60" s="104"/>
      <c r="AG60" s="104"/>
      <c r="AH60" s="104"/>
      <c r="AI60" s="104"/>
      <c r="AJ60" s="105"/>
      <c r="AK60" s="107"/>
      <c r="AL60" s="108"/>
      <c r="AM60" s="33"/>
    </row>
    <row r="61" spans="2:55" ht="3" customHeight="1" x14ac:dyDescent="0.2">
      <c r="B61" s="32"/>
      <c r="D61" s="259" t="s">
        <v>154</v>
      </c>
      <c r="E61" s="259"/>
      <c r="F61" s="259"/>
      <c r="G61" s="259"/>
      <c r="H61" s="259"/>
      <c r="I61" s="259"/>
      <c r="J61" s="259"/>
      <c r="K61" s="259"/>
      <c r="L61" s="259"/>
      <c r="M61" s="259"/>
      <c r="N61" s="26"/>
      <c r="O61" s="26"/>
      <c r="P61" s="26"/>
      <c r="Q61" s="26"/>
      <c r="AA61" s="32"/>
      <c r="AB61" s="109"/>
      <c r="AJ61" s="32"/>
      <c r="AK61" s="32"/>
      <c r="AL61" s="33"/>
      <c r="AM61" s="33"/>
    </row>
    <row r="62" spans="2:55" ht="10.5" customHeight="1" x14ac:dyDescent="0.2">
      <c r="B62" s="32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AA62" s="32"/>
      <c r="AB62" s="110"/>
      <c r="AC62" s="110"/>
      <c r="AD62" s="110"/>
      <c r="AE62" s="110"/>
      <c r="AF62" s="110"/>
      <c r="AG62" s="110"/>
      <c r="AH62" s="110"/>
      <c r="AI62" s="111"/>
      <c r="AJ62" s="112"/>
      <c r="AK62" s="63"/>
      <c r="AL62" s="65"/>
      <c r="AM62" s="33"/>
    </row>
    <row r="63" spans="2:55" ht="3" customHeight="1" x14ac:dyDescent="0.2">
      <c r="B63" s="3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35"/>
      <c r="AA63" s="34"/>
      <c r="AB63" s="27"/>
      <c r="AC63" s="27"/>
      <c r="AD63" s="27"/>
      <c r="AE63" s="27"/>
      <c r="AF63" s="27"/>
      <c r="AG63" s="113"/>
      <c r="AH63" s="113"/>
      <c r="AI63" s="27"/>
      <c r="AJ63" s="34"/>
      <c r="AK63" s="114"/>
      <c r="AL63" s="114"/>
      <c r="AM63" s="35"/>
    </row>
    <row r="64" spans="2:55" ht="2.25" customHeight="1" x14ac:dyDescent="0.2">
      <c r="B64" s="10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115"/>
      <c r="AB64" s="115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1"/>
    </row>
    <row r="65" spans="2:56" ht="12.75" customHeight="1" x14ac:dyDescent="0.2">
      <c r="B65" s="255" t="s">
        <v>155</v>
      </c>
      <c r="C65" s="256"/>
      <c r="D65" s="256"/>
      <c r="E65" s="256"/>
      <c r="F65" s="256"/>
      <c r="G65" s="256"/>
      <c r="H65" s="256"/>
      <c r="I65" s="256"/>
      <c r="J65" s="257" t="str">
        <f>VLOOKUP(H1,AS:BE,9,0)</f>
        <v>BWB</v>
      </c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8"/>
      <c r="V65" s="258"/>
      <c r="W65" s="258"/>
      <c r="AF65" s="26"/>
      <c r="AG65" s="26"/>
      <c r="AH65" s="26"/>
      <c r="AI65" s="26"/>
      <c r="AJ65" s="26"/>
      <c r="AK65" s="26"/>
      <c r="AL65" s="26"/>
      <c r="AM65" s="33"/>
    </row>
    <row r="66" spans="2:56" ht="3" customHeight="1" x14ac:dyDescent="0.2">
      <c r="B66" s="116"/>
      <c r="C66" s="99"/>
      <c r="D66" s="99"/>
      <c r="E66" s="99"/>
      <c r="F66" s="99"/>
      <c r="G66" s="99"/>
      <c r="H66" s="99"/>
      <c r="I66" s="99"/>
      <c r="J66" s="117"/>
      <c r="AM66" s="33"/>
    </row>
    <row r="67" spans="2:56" ht="2.25" customHeight="1" x14ac:dyDescent="0.2">
      <c r="B67" s="116"/>
      <c r="C67" s="99"/>
      <c r="D67" s="99"/>
      <c r="E67" s="99"/>
      <c r="F67" s="99"/>
      <c r="G67" s="99"/>
      <c r="H67" s="99"/>
      <c r="I67" s="99"/>
      <c r="J67" s="117"/>
      <c r="AA67" s="118"/>
      <c r="AB67" s="118"/>
      <c r="AM67" s="33"/>
    </row>
    <row r="68" spans="2:56" ht="12.75" customHeight="1" x14ac:dyDescent="0.2">
      <c r="B68" s="255" t="s">
        <v>156</v>
      </c>
      <c r="C68" s="256"/>
      <c r="D68" s="256"/>
      <c r="E68" s="256"/>
      <c r="F68" s="256"/>
      <c r="G68" s="256"/>
      <c r="H68" s="256"/>
      <c r="I68" s="256"/>
      <c r="J68" s="257" t="str">
        <f>VLOOKUP(H1,AS:BE,9,0)</f>
        <v>BWB</v>
      </c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8" t="s">
        <v>130</v>
      </c>
      <c r="V68" s="258"/>
      <c r="W68" s="258"/>
      <c r="X68" s="76"/>
      <c r="Z68" s="76"/>
      <c r="AA68" s="76"/>
      <c r="AB68" s="76"/>
      <c r="AC68" s="76"/>
      <c r="AD68" s="76"/>
      <c r="AF68" s="110"/>
      <c r="AG68" s="110"/>
      <c r="AH68" s="110"/>
      <c r="AI68" s="110"/>
      <c r="AJ68" s="110"/>
      <c r="AK68" s="110"/>
      <c r="AL68" s="110"/>
      <c r="AM68" s="33"/>
    </row>
    <row r="69" spans="2:56" ht="3" customHeight="1" x14ac:dyDescent="0.2">
      <c r="B69" s="32"/>
      <c r="J69" s="117"/>
      <c r="AM69" s="33"/>
    </row>
    <row r="70" spans="2:56" ht="2.25" customHeight="1" x14ac:dyDescent="0.2">
      <c r="B70" s="32"/>
      <c r="J70" s="117"/>
      <c r="AA70" s="118"/>
      <c r="AB70" s="118"/>
      <c r="AM70" s="33"/>
    </row>
    <row r="71" spans="2:56" ht="12.75" customHeight="1" x14ac:dyDescent="0.2">
      <c r="B71" s="255" t="s">
        <v>157</v>
      </c>
      <c r="C71" s="256"/>
      <c r="D71" s="256"/>
      <c r="E71" s="256"/>
      <c r="F71" s="256"/>
      <c r="G71" s="256"/>
      <c r="H71" s="256"/>
      <c r="I71" s="256"/>
      <c r="J71" s="257" t="str">
        <f>VLOOKUP(H1,AS:BE,9,0)</f>
        <v>BWB</v>
      </c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8"/>
      <c r="V71" s="258"/>
      <c r="W71" s="258"/>
      <c r="AF71" s="26"/>
      <c r="AG71" s="26"/>
      <c r="AH71" s="26"/>
      <c r="AI71" s="26"/>
      <c r="AJ71" s="26"/>
      <c r="AK71" s="26"/>
      <c r="AL71" s="26"/>
      <c r="AM71" s="33"/>
    </row>
    <row r="72" spans="2:56" ht="2.25" customHeight="1" x14ac:dyDescent="0.2">
      <c r="B72" s="32"/>
      <c r="J72" s="117"/>
      <c r="AA72" s="118"/>
      <c r="AB72" s="118"/>
      <c r="AM72" s="33"/>
    </row>
    <row r="73" spans="2:56" ht="12.75" customHeight="1" x14ac:dyDescent="0.2">
      <c r="B73" s="255" t="s">
        <v>158</v>
      </c>
      <c r="C73" s="256"/>
      <c r="D73" s="256"/>
      <c r="E73" s="256"/>
      <c r="F73" s="256"/>
      <c r="G73" s="256"/>
      <c r="H73" s="256"/>
      <c r="I73" s="256"/>
      <c r="J73" s="257" t="str">
        <f>VLOOKUP(H1,AS:BE,9,0)</f>
        <v>BWB</v>
      </c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8" t="s">
        <v>133</v>
      </c>
      <c r="V73" s="258"/>
      <c r="W73" s="258"/>
      <c r="X73" s="76"/>
      <c r="Z73" s="76"/>
      <c r="AA73" s="76"/>
      <c r="AB73" s="76"/>
      <c r="AC73" s="76"/>
      <c r="AD73" s="76"/>
      <c r="AF73" s="110"/>
      <c r="AG73" s="110"/>
      <c r="AH73" s="110"/>
      <c r="AI73" s="110"/>
      <c r="AJ73" s="110"/>
      <c r="AK73" s="110"/>
      <c r="AL73" s="110"/>
      <c r="AM73" s="33"/>
    </row>
    <row r="74" spans="2:56" ht="3" customHeight="1" x14ac:dyDescent="0.2">
      <c r="B74" s="34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35"/>
      <c r="AR74" s="28"/>
      <c r="AU74" s="101"/>
      <c r="AV74" s="102"/>
      <c r="AW74" s="102"/>
      <c r="AX74" s="102"/>
      <c r="AY74" s="102"/>
      <c r="AZ74" s="102"/>
      <c r="BA74" s="102"/>
      <c r="BB74" s="28"/>
      <c r="BC74" s="25"/>
    </row>
    <row r="75" spans="2:56" s="119" customFormat="1" x14ac:dyDescent="0.2">
      <c r="B75" s="119" t="s">
        <v>159</v>
      </c>
      <c r="AM75" s="120" t="s">
        <v>235</v>
      </c>
      <c r="AP75" s="121"/>
      <c r="AQ75" s="122"/>
      <c r="AR75" s="28"/>
      <c r="AS75" s="22"/>
      <c r="AT75" s="26"/>
      <c r="AU75" s="101"/>
      <c r="AV75" s="102"/>
      <c r="AW75" s="102"/>
      <c r="AX75" s="102"/>
      <c r="AY75" s="102"/>
      <c r="AZ75" s="102"/>
      <c r="BA75" s="102"/>
      <c r="BB75" s="28"/>
      <c r="BC75" s="25"/>
      <c r="BD75" s="22"/>
    </row>
    <row r="76" spans="2:56" x14ac:dyDescent="0.2">
      <c r="AR76" s="28"/>
      <c r="AU76" s="101"/>
      <c r="AV76" s="102"/>
      <c r="AW76" s="102"/>
      <c r="AX76" s="102"/>
      <c r="AY76" s="102"/>
      <c r="AZ76" s="102"/>
      <c r="BA76" s="102"/>
      <c r="BB76" s="28"/>
      <c r="BC76" s="25"/>
    </row>
    <row r="77" spans="2:56" x14ac:dyDescent="0.2">
      <c r="AR77" s="28"/>
      <c r="AU77" s="101"/>
      <c r="AV77" s="102"/>
      <c r="AW77" s="102"/>
      <c r="AX77" s="102"/>
      <c r="AY77" s="102"/>
      <c r="AZ77" s="102"/>
      <c r="BA77" s="102"/>
      <c r="BB77" s="28"/>
      <c r="BC77" s="25"/>
    </row>
    <row r="78" spans="2:56" x14ac:dyDescent="0.2">
      <c r="AR78" s="28"/>
      <c r="AU78" s="101"/>
      <c r="AV78" s="102"/>
      <c r="AW78" s="102"/>
      <c r="AX78" s="102"/>
      <c r="AY78" s="102"/>
      <c r="AZ78" s="102"/>
      <c r="BA78" s="102"/>
      <c r="BB78" s="28"/>
      <c r="BC78" s="25"/>
    </row>
    <row r="79" spans="2:56" x14ac:dyDescent="0.2">
      <c r="AR79" s="28"/>
      <c r="AU79" s="101"/>
      <c r="AV79" s="102"/>
      <c r="AW79" s="102"/>
      <c r="AX79" s="102"/>
      <c r="AY79" s="102"/>
      <c r="AZ79" s="102"/>
      <c r="BA79" s="102"/>
      <c r="BB79" s="28"/>
      <c r="BC79" s="25"/>
    </row>
    <row r="80" spans="2:56" x14ac:dyDescent="0.2">
      <c r="AR80" s="28"/>
      <c r="AU80" s="101"/>
      <c r="AV80" s="102"/>
      <c r="AW80" s="102"/>
      <c r="AX80" s="102"/>
      <c r="AY80" s="102"/>
      <c r="AZ80" s="102"/>
      <c r="BA80" s="102"/>
      <c r="BB80" s="28"/>
      <c r="BC80" s="25"/>
    </row>
    <row r="81" spans="44:55" x14ac:dyDescent="0.2">
      <c r="AR81" s="28"/>
      <c r="AU81" s="101"/>
      <c r="AV81" s="102"/>
      <c r="AW81" s="102"/>
      <c r="AX81" s="102"/>
      <c r="AY81" s="102"/>
      <c r="AZ81" s="102"/>
      <c r="BA81" s="102"/>
      <c r="BB81" s="28"/>
      <c r="BC81" s="25"/>
    </row>
    <row r="82" spans="44:55" x14ac:dyDescent="0.2">
      <c r="AR82" s="28"/>
      <c r="AU82" s="101"/>
      <c r="AV82" s="102"/>
      <c r="AW82" s="102"/>
      <c r="AX82" s="102"/>
      <c r="AY82" s="102"/>
      <c r="AZ82" s="102"/>
      <c r="BA82" s="102"/>
      <c r="BB82" s="28"/>
      <c r="BC82" s="25"/>
    </row>
    <row r="83" spans="44:55" x14ac:dyDescent="0.2">
      <c r="AR83" s="28"/>
      <c r="AU83" s="101"/>
      <c r="AV83" s="102"/>
      <c r="AW83" s="102"/>
      <c r="AX83" s="102"/>
      <c r="AY83" s="102"/>
      <c r="AZ83" s="102"/>
      <c r="BA83" s="102"/>
      <c r="BB83" s="28"/>
      <c r="BC83" s="25"/>
    </row>
    <row r="84" spans="44:55" x14ac:dyDescent="0.2">
      <c r="AR84" s="28"/>
      <c r="AU84" s="101"/>
      <c r="AV84" s="102"/>
      <c r="AW84" s="102"/>
      <c r="AX84" s="102"/>
      <c r="AY84" s="102"/>
      <c r="AZ84" s="102"/>
      <c r="BA84" s="102"/>
    </row>
    <row r="85" spans="44:55" x14ac:dyDescent="0.2">
      <c r="AR85" s="28"/>
      <c r="AU85" s="101"/>
      <c r="AV85" s="102"/>
      <c r="AW85" s="102"/>
      <c r="AX85" s="102"/>
      <c r="AY85" s="102"/>
      <c r="AZ85" s="102"/>
      <c r="BA85" s="102"/>
    </row>
    <row r="86" spans="44:55" x14ac:dyDescent="0.2">
      <c r="AR86" s="28"/>
      <c r="AU86" s="101"/>
      <c r="AV86" s="102"/>
      <c r="AW86" s="102"/>
      <c r="AX86" s="102"/>
      <c r="AY86" s="102"/>
      <c r="AZ86" s="102"/>
      <c r="BA86" s="102"/>
    </row>
    <row r="87" spans="44:55" x14ac:dyDescent="0.2">
      <c r="AR87" s="28"/>
      <c r="AU87" s="101"/>
      <c r="AV87" s="102"/>
      <c r="AW87" s="102"/>
      <c r="AX87" s="102"/>
      <c r="AY87" s="102"/>
      <c r="AZ87" s="102"/>
      <c r="BA87" s="102"/>
    </row>
    <row r="101" spans="44:56" x14ac:dyDescent="0.2">
      <c r="AR101" s="28"/>
      <c r="AT101" s="29"/>
    </row>
    <row r="102" spans="44:56" x14ac:dyDescent="0.2">
      <c r="AR102" s="28"/>
      <c r="AT102" s="29"/>
    </row>
    <row r="103" spans="44:56" x14ac:dyDescent="0.2">
      <c r="AR103" s="28" t="s">
        <v>160</v>
      </c>
      <c r="AS103" s="22" t="s">
        <v>161</v>
      </c>
      <c r="AT103" s="26" t="s">
        <v>7</v>
      </c>
      <c r="AU103" s="28" t="s">
        <v>8</v>
      </c>
      <c r="AV103" s="22" t="s">
        <v>9</v>
      </c>
      <c r="AW103" s="22" t="s">
        <v>91</v>
      </c>
      <c r="AX103" s="22" t="s">
        <v>93</v>
      </c>
      <c r="AY103" s="22" t="s">
        <v>162</v>
      </c>
      <c r="AZ103" s="22" t="s">
        <v>163</v>
      </c>
      <c r="BA103" s="22" t="s">
        <v>13</v>
      </c>
      <c r="BB103" s="22" t="s">
        <v>164</v>
      </c>
      <c r="BC103" s="22" t="s">
        <v>165</v>
      </c>
      <c r="BD103" s="22" t="s">
        <v>166</v>
      </c>
    </row>
    <row r="104" spans="44:56" x14ac:dyDescent="0.2">
      <c r="AR104" s="28" t="str">
        <f>'M18-2 2026 Version 1'!A26</f>
        <v>M18-2</v>
      </c>
      <c r="AS104" s="22">
        <f>'M18-2 2026 Version 1'!D26</f>
        <v>101</v>
      </c>
      <c r="AT104" s="151" t="str">
        <f>'M18-2 2026 Version 1'!F26</f>
        <v>A</v>
      </c>
      <c r="AU104" s="101" t="str">
        <f>'M18-2 2026 Version 1'!I26</f>
        <v>10:00</v>
      </c>
      <c r="AV104" s="102">
        <f>'M18-2 2026 Version 1'!L26</f>
        <v>1</v>
      </c>
      <c r="AW104" s="102" t="str">
        <f>'M18-2 2026 Version 1'!N26</f>
        <v>NTSV2</v>
      </c>
      <c r="AX104" s="102" t="str">
        <f>'M18-2 2026 Version 1'!R26</f>
        <v>HAPI</v>
      </c>
      <c r="AY104" s="102" t="str">
        <f>'M18-2 2026 Version 1'!AB26</f>
        <v>AMTV</v>
      </c>
      <c r="AZ104" s="102" t="str">
        <f>'M18-2 2026 Version 1'!AF26</f>
        <v>EMTV</v>
      </c>
      <c r="BA104" s="102" t="str">
        <f>'M18-2 2026 Version 1'!AK26</f>
        <v>BWB</v>
      </c>
      <c r="BB104" s="28" t="str">
        <f t="shared" ref="BB104" si="0">AR104</f>
        <v>M18-2</v>
      </c>
      <c r="BC104" s="25">
        <v>46172</v>
      </c>
      <c r="BD104" s="22" t="str">
        <f>IF(OR(AV104=3,AV104=4),"PEPE1 / Feld ","NN / Feld ")</f>
        <v xml:space="preserve">NN / Feld </v>
      </c>
    </row>
    <row r="105" spans="44:56" x14ac:dyDescent="0.2">
      <c r="AR105" s="28" t="str">
        <f>'M18-2 2026 Version 1'!A27</f>
        <v>M18-2</v>
      </c>
      <c r="AS105" s="22">
        <f>'M18-2 2026 Version 1'!D27</f>
        <v>102</v>
      </c>
      <c r="AT105" s="151" t="str">
        <f>'M18-2 2026 Version 1'!F27</f>
        <v>D</v>
      </c>
      <c r="AU105" s="101" t="str">
        <f>'M18-2 2026 Version 1'!I27</f>
        <v>10:00</v>
      </c>
      <c r="AV105" s="102">
        <f>'M18-2 2026 Version 1'!L27</f>
        <v>2</v>
      </c>
      <c r="AW105" s="102" t="str">
        <f>'M18-2 2026 Version 1'!N27</f>
        <v>HTS</v>
      </c>
      <c r="AX105" s="102" t="str">
        <f>'M18-2 2026 Version 1'!R27</f>
        <v>STG</v>
      </c>
      <c r="AY105" s="102" t="str">
        <f>'M18-2 2026 Version 1'!AB27</f>
        <v>BGW</v>
      </c>
      <c r="AZ105" s="102" t="str">
        <f>'M18-2 2026 Version 1'!AF27</f>
        <v>BWB</v>
      </c>
      <c r="BA105" s="102" t="str">
        <f>'M18-2 2026 Version 1'!AK27</f>
        <v>EMTV</v>
      </c>
      <c r="BB105" s="28" t="str">
        <f t="shared" ref="BB105:BB132" si="1">AR105</f>
        <v>M18-2</v>
      </c>
      <c r="BC105" s="25">
        <v>46172</v>
      </c>
      <c r="BD105" s="22" t="str">
        <f t="shared" ref="BD105:BD132" si="2">IF(OR(AV105=3,AV105=4),"PEPE1 / Feld ","NN / Feld ")</f>
        <v xml:space="preserve">NN / Feld </v>
      </c>
    </row>
    <row r="106" spans="44:56" x14ac:dyDescent="0.2">
      <c r="AR106" s="28" t="str">
        <f>'M18-2 2026 Version 1'!A28</f>
        <v>M18-2</v>
      </c>
      <c r="AS106" s="22">
        <f>'M18-2 2026 Version 1'!D28</f>
        <v>103</v>
      </c>
      <c r="AT106" s="151" t="str">
        <f>'M18-2 2026 Version 1'!F28</f>
        <v>D</v>
      </c>
      <c r="AU106" s="101" t="str">
        <f>'M18-2 2026 Version 1'!I28</f>
        <v>10:50</v>
      </c>
      <c r="AV106" s="102">
        <f>'M18-2 2026 Version 1'!L28</f>
        <v>1</v>
      </c>
      <c r="AW106" s="102" t="str">
        <f>'M18-2 2026 Version 1'!N28</f>
        <v>BWB</v>
      </c>
      <c r="AX106" s="102" t="str">
        <f>'M18-2 2026 Version 1'!R28</f>
        <v>MTVL2</v>
      </c>
      <c r="AY106" s="102" t="str">
        <f>'M18-2 2026 Version 1'!AB28</f>
        <v>EMTV</v>
      </c>
      <c r="AZ106" s="102" t="str">
        <f>'M18-2 2026 Version 1'!AF28</f>
        <v>BGW</v>
      </c>
      <c r="BA106" s="102" t="str">
        <f>'M18-2 2026 Version 1'!AK28</f>
        <v>HAPI</v>
      </c>
      <c r="BB106" s="28" t="str">
        <f t="shared" si="1"/>
        <v>M18-2</v>
      </c>
      <c r="BC106" s="25">
        <v>46172</v>
      </c>
      <c r="BD106" s="22" t="str">
        <f t="shared" si="2"/>
        <v xml:space="preserve">NN / Feld </v>
      </c>
    </row>
    <row r="107" spans="44:56" x14ac:dyDescent="0.2">
      <c r="AR107" s="28" t="str">
        <f>'M18-2 2026 Version 1'!A29</f>
        <v>M18-2</v>
      </c>
      <c r="AS107" s="22">
        <f>'M18-2 2026 Version 1'!D29</f>
        <v>104</v>
      </c>
      <c r="AT107" s="151" t="str">
        <f>'M18-2 2026 Version 1'!F29</f>
        <v>B</v>
      </c>
      <c r="AU107" s="101" t="str">
        <f>'M18-2 2026 Version 1'!I29</f>
        <v>10:50</v>
      </c>
      <c r="AV107" s="102">
        <f>'M18-2 2026 Version 1'!L29</f>
        <v>2</v>
      </c>
      <c r="AW107" s="102" t="str">
        <f>'M18-2 2026 Version 1'!N29</f>
        <v>EMTV</v>
      </c>
      <c r="AX107" s="102" t="str">
        <f>'M18-2 2026 Version 1'!R29</f>
        <v>HAHI</v>
      </c>
      <c r="AY107" s="102" t="str">
        <f>'M18-2 2026 Version 1'!AB29</f>
        <v>BWB</v>
      </c>
      <c r="AZ107" s="102" t="str">
        <f>'M18-2 2026 Version 1'!AF29</f>
        <v>AMTV</v>
      </c>
      <c r="BA107" s="102" t="str">
        <f>'M18-2 2026 Version 1'!AK29</f>
        <v>STG</v>
      </c>
      <c r="BB107" s="28" t="str">
        <f t="shared" si="1"/>
        <v>M18-2</v>
      </c>
      <c r="BC107" s="25">
        <v>46172</v>
      </c>
      <c r="BD107" s="22" t="str">
        <f t="shared" si="2"/>
        <v xml:space="preserve">NN / Feld </v>
      </c>
    </row>
    <row r="108" spans="44:56" x14ac:dyDescent="0.2">
      <c r="AR108" s="28" t="str">
        <f>'M18-2 2026 Version 1'!A30</f>
        <v>M18-2</v>
      </c>
      <c r="AS108" s="22">
        <f>'M18-2 2026 Version 1'!D30</f>
        <v>105</v>
      </c>
      <c r="AT108" s="151" t="str">
        <f>'M18-2 2026 Version 1'!F30</f>
        <v>B</v>
      </c>
      <c r="AU108" s="101" t="str">
        <f>'M18-2 2026 Version 1'!I30</f>
        <v>11:40</v>
      </c>
      <c r="AV108" s="102">
        <f>'M18-2 2026 Version 1'!L30</f>
        <v>1</v>
      </c>
      <c r="AW108" s="102" t="str">
        <f>'M18-2 2026 Version 1'!N30</f>
        <v>WSV</v>
      </c>
      <c r="AX108" s="102" t="str">
        <f>'M18-2 2026 Version 1'!R30</f>
        <v>KKNT</v>
      </c>
      <c r="AY108" s="102" t="str">
        <f>'M18-2 2026 Version 1'!AB30</f>
        <v>BGW</v>
      </c>
      <c r="AZ108" s="102" t="str">
        <f>'M18-2 2026 Version 1'!AF30</f>
        <v>AMTV</v>
      </c>
      <c r="BA108" s="102" t="str">
        <f>'M18-2 2026 Version 1'!AK30</f>
        <v>MTVL2</v>
      </c>
      <c r="BB108" s="28" t="str">
        <f t="shared" si="1"/>
        <v>M18-2</v>
      </c>
      <c r="BC108" s="25">
        <v>46172</v>
      </c>
      <c r="BD108" s="22" t="str">
        <f t="shared" si="2"/>
        <v xml:space="preserve">NN / Feld </v>
      </c>
    </row>
    <row r="109" spans="44:56" x14ac:dyDescent="0.2">
      <c r="AR109" s="28" t="str">
        <f>'M18-2 2026 Version 1'!A31</f>
        <v>M18-2</v>
      </c>
      <c r="AS109" s="22">
        <f>'M18-2 2026 Version 1'!D31</f>
        <v>106</v>
      </c>
      <c r="AT109" s="151" t="str">
        <f>'M18-2 2026 Version 1'!F31</f>
        <v>C</v>
      </c>
      <c r="AU109" s="101" t="str">
        <f>'M18-2 2026 Version 1'!I31</f>
        <v>11:40</v>
      </c>
      <c r="AV109" s="102">
        <f>'M18-2 2026 Version 1'!L31</f>
        <v>2</v>
      </c>
      <c r="AW109" s="102" t="str">
        <f>'M18-2 2026 Version 1'!N31</f>
        <v>ATSV</v>
      </c>
      <c r="AX109" s="102" t="str">
        <f>'M18-2 2026 Version 1'!R31</f>
        <v>BGW</v>
      </c>
      <c r="AY109" s="102" t="str">
        <f>'M18-2 2026 Version 1'!AB31</f>
        <v>BWB</v>
      </c>
      <c r="AZ109" s="102" t="str">
        <f>'M18-2 2026 Version 1'!AF31</f>
        <v>EMTV</v>
      </c>
      <c r="BA109" s="102" t="str">
        <f>'M18-2 2026 Version 1'!AK31</f>
        <v>HAHI</v>
      </c>
      <c r="BB109" s="28" t="str">
        <f t="shared" si="1"/>
        <v>M18-2</v>
      </c>
      <c r="BC109" s="25">
        <v>46172</v>
      </c>
      <c r="BD109" s="22" t="str">
        <f t="shared" si="2"/>
        <v xml:space="preserve">NN / Feld </v>
      </c>
    </row>
    <row r="110" spans="44:56" x14ac:dyDescent="0.2">
      <c r="AR110" s="28" t="str">
        <f>'M18-2 2026 Version 1'!A34</f>
        <v>M18-2</v>
      </c>
      <c r="AS110" s="22">
        <f>'M18-2 2026 Version 1'!D34</f>
        <v>107</v>
      </c>
      <c r="AT110" s="151" t="str">
        <f>'M18-2 2026 Version 1'!F34</f>
        <v>C</v>
      </c>
      <c r="AU110" s="101" t="str">
        <f>'M18-2 2026 Version 1'!I34</f>
        <v>12:30</v>
      </c>
      <c r="AV110" s="102">
        <f>'M18-2 2026 Version 1'!L34</f>
        <v>1</v>
      </c>
      <c r="AW110" s="102" t="str">
        <f>'M18-2 2026 Version 1'!N34</f>
        <v>TOWE2</v>
      </c>
      <c r="AX110" s="102" t="str">
        <f>'M18-2 2026 Version 1'!R34</f>
        <v>BCH2</v>
      </c>
      <c r="AY110" s="102" t="str">
        <f>'M18-2 2026 Version 1'!AB34</f>
        <v>AMTV</v>
      </c>
      <c r="AZ110" s="102" t="str">
        <f>'M18-2 2026 Version 1'!AF34</f>
        <v>EMTV</v>
      </c>
      <c r="BA110" s="102" t="str">
        <f>'M18-2 2026 Version 1'!AK34</f>
        <v>KKNT</v>
      </c>
      <c r="BB110" s="28" t="str">
        <f t="shared" si="1"/>
        <v>M18-2</v>
      </c>
      <c r="BC110" s="25">
        <v>46172</v>
      </c>
      <c r="BD110" s="22" t="str">
        <f t="shared" si="2"/>
        <v xml:space="preserve">NN / Feld </v>
      </c>
    </row>
    <row r="111" spans="44:56" x14ac:dyDescent="0.2">
      <c r="AR111" s="28" t="str">
        <f>'M18-2 2026 Version 1'!A35</f>
        <v>M18-2</v>
      </c>
      <c r="AS111" s="22">
        <f>'M18-2 2026 Version 1'!D35</f>
        <v>108</v>
      </c>
      <c r="AT111" s="151" t="str">
        <f>'M18-2 2026 Version 1'!F35</f>
        <v>A</v>
      </c>
      <c r="AU111" s="101" t="str">
        <f>'M18-2 2026 Version 1'!I35</f>
        <v>12:30</v>
      </c>
      <c r="AV111" s="102">
        <f>'M18-2 2026 Version 1'!L35</f>
        <v>2</v>
      </c>
      <c r="AW111" s="102" t="str">
        <f>'M18-2 2026 Version 1'!N35</f>
        <v>AMTV</v>
      </c>
      <c r="AX111" s="102" t="str">
        <f>'M18-2 2026 Version 1'!R35</f>
        <v>NTSV2</v>
      </c>
      <c r="AY111" s="102" t="str">
        <f>'M18-2 2026 Version 1'!AB35</f>
        <v>BGW</v>
      </c>
      <c r="AZ111" s="102" t="str">
        <f>'M18-2 2026 Version 1'!AF35</f>
        <v>BWB</v>
      </c>
      <c r="BA111" s="102" t="str">
        <f>'M18-2 2026 Version 1'!AK35</f>
        <v>BGW</v>
      </c>
      <c r="BB111" s="28" t="str">
        <f t="shared" si="1"/>
        <v>M18-2</v>
      </c>
      <c r="BC111" s="25">
        <v>46172</v>
      </c>
      <c r="BD111" s="22" t="str">
        <f t="shared" si="2"/>
        <v xml:space="preserve">NN / Feld </v>
      </c>
    </row>
    <row r="112" spans="44:56" x14ac:dyDescent="0.2">
      <c r="AR112" s="28" t="str">
        <f>'M18-2 2026 Version 1'!A36</f>
        <v>M18-2</v>
      </c>
      <c r="AS112" s="22">
        <f>'M18-2 2026 Version 1'!D36</f>
        <v>109</v>
      </c>
      <c r="AT112" s="151" t="str">
        <f>'M18-2 2026 Version 1'!F36</f>
        <v>D</v>
      </c>
      <c r="AU112" s="101" t="str">
        <f>'M18-2 2026 Version 1'!I36</f>
        <v>13:20</v>
      </c>
      <c r="AV112" s="102">
        <f>'M18-2 2026 Version 1'!L36</f>
        <v>1</v>
      </c>
      <c r="AW112" s="102" t="str">
        <f>'M18-2 2026 Version 1'!N36</f>
        <v>MTVL2</v>
      </c>
      <c r="AX112" s="102" t="str">
        <f>'M18-2 2026 Version 1'!R36</f>
        <v>STG</v>
      </c>
      <c r="AY112" s="102" t="str">
        <f>'M18-2 2026 Version 1'!AB36</f>
        <v>BWB</v>
      </c>
      <c r="AZ112" s="102" t="str">
        <f>'M18-2 2026 Version 1'!AF36</f>
        <v>AMTV</v>
      </c>
      <c r="BA112" s="102" t="str">
        <f>'M18-2 2026 Version 1'!AK36</f>
        <v>BCH2</v>
      </c>
      <c r="BB112" s="28" t="str">
        <f t="shared" si="1"/>
        <v>M18-2</v>
      </c>
      <c r="BC112" s="25">
        <v>46172</v>
      </c>
      <c r="BD112" s="22" t="str">
        <f t="shared" si="2"/>
        <v xml:space="preserve">NN / Feld </v>
      </c>
    </row>
    <row r="113" spans="44:56" x14ac:dyDescent="0.2">
      <c r="AR113" s="28" t="str">
        <f>'M18-2 2026 Version 1'!A37</f>
        <v>M18-2</v>
      </c>
      <c r="AS113" s="22">
        <f>'M18-2 2026 Version 1'!D37</f>
        <v>110</v>
      </c>
      <c r="AT113" s="151" t="str">
        <f>'M18-2 2026 Version 1'!F37</f>
        <v>D</v>
      </c>
      <c r="AU113" s="101" t="str">
        <f>'M18-2 2026 Version 1'!I37</f>
        <v>13:20</v>
      </c>
      <c r="AV113" s="102">
        <f>'M18-2 2026 Version 1'!L37</f>
        <v>2</v>
      </c>
      <c r="AW113" s="102" t="str">
        <f>'M18-2 2026 Version 1'!N37</f>
        <v>BWB</v>
      </c>
      <c r="AX113" s="102" t="str">
        <f>'M18-2 2026 Version 1'!R37</f>
        <v>HTS</v>
      </c>
      <c r="AY113" s="102" t="str">
        <f>'M18-2 2026 Version 1'!AB37</f>
        <v>EMTV</v>
      </c>
      <c r="AZ113" s="102" t="str">
        <f>'M18-2 2026 Version 1'!AF37</f>
        <v>BGW</v>
      </c>
      <c r="BA113" s="102" t="str">
        <f>'M18-2 2026 Version 1'!AK37</f>
        <v>NTSV2</v>
      </c>
      <c r="BB113" s="28" t="str">
        <f t="shared" si="1"/>
        <v>M18-2</v>
      </c>
      <c r="BC113" s="25">
        <v>46172</v>
      </c>
      <c r="BD113" s="22" t="str">
        <f t="shared" si="2"/>
        <v xml:space="preserve">NN / Feld </v>
      </c>
    </row>
    <row r="114" spans="44:56" x14ac:dyDescent="0.2">
      <c r="AR114" s="28" t="str">
        <f>'M18-2 2026 Version 1'!A38</f>
        <v>M18-2</v>
      </c>
      <c r="AS114" s="22">
        <f>'M18-2 2026 Version 1'!D38</f>
        <v>111</v>
      </c>
      <c r="AT114" s="151" t="str">
        <f>'M18-2 2026 Version 1'!F38</f>
        <v>B</v>
      </c>
      <c r="AU114" s="101" t="str">
        <f>'M18-2 2026 Version 1'!I38</f>
        <v>14:10</v>
      </c>
      <c r="AV114" s="102">
        <f>'M18-2 2026 Version 1'!L38</f>
        <v>1</v>
      </c>
      <c r="AW114" s="102" t="str">
        <f>'M18-2 2026 Version 1'!N38</f>
        <v>WSV</v>
      </c>
      <c r="AX114" s="102" t="str">
        <f>'M18-2 2026 Version 1'!R38</f>
        <v>EMTV</v>
      </c>
      <c r="AY114" s="102" t="str">
        <f>'M18-2 2026 Version 1'!AB38</f>
        <v>BGW</v>
      </c>
      <c r="AZ114" s="102" t="str">
        <f>'M18-2 2026 Version 1'!AF38</f>
        <v>AMTV</v>
      </c>
      <c r="BA114" s="102" t="str">
        <f>'M18-2 2026 Version 1'!AK38</f>
        <v>STG</v>
      </c>
      <c r="BB114" s="28" t="str">
        <f t="shared" si="1"/>
        <v>M18-2</v>
      </c>
      <c r="BC114" s="25">
        <v>46172</v>
      </c>
      <c r="BD114" s="22" t="str">
        <f t="shared" si="2"/>
        <v xml:space="preserve">NN / Feld </v>
      </c>
    </row>
    <row r="115" spans="44:56" x14ac:dyDescent="0.2">
      <c r="AR115" s="28" t="str">
        <f>'M18-2 2026 Version 1'!A39</f>
        <v>M18-2</v>
      </c>
      <c r="AS115" s="22">
        <f>'M18-2 2026 Version 1'!D39</f>
        <v>112</v>
      </c>
      <c r="AT115" s="151" t="str">
        <f>'M18-2 2026 Version 1'!F39</f>
        <v>B</v>
      </c>
      <c r="AU115" s="101" t="str">
        <f>'M18-2 2026 Version 1'!I39</f>
        <v>14:10</v>
      </c>
      <c r="AV115" s="102">
        <f>'M18-2 2026 Version 1'!L39</f>
        <v>2</v>
      </c>
      <c r="AW115" s="102" t="str">
        <f>'M18-2 2026 Version 1'!N39</f>
        <v>KKNT</v>
      </c>
      <c r="AX115" s="102" t="str">
        <f>'M18-2 2026 Version 1'!R39</f>
        <v>HAHI</v>
      </c>
      <c r="AY115" s="102" t="str">
        <f>'M18-2 2026 Version 1'!AB39</f>
        <v>BWB</v>
      </c>
      <c r="AZ115" s="102" t="str">
        <f>'M18-2 2026 Version 1'!AF39</f>
        <v>EMTV</v>
      </c>
      <c r="BA115" s="102" t="str">
        <f>'M18-2 2026 Version 1'!AK39</f>
        <v>HTS</v>
      </c>
      <c r="BB115" s="28" t="str">
        <f t="shared" si="1"/>
        <v>M18-2</v>
      </c>
      <c r="BC115" s="25">
        <v>46172</v>
      </c>
      <c r="BD115" s="22" t="str">
        <f t="shared" si="2"/>
        <v xml:space="preserve">NN / Feld </v>
      </c>
    </row>
    <row r="116" spans="44:56" x14ac:dyDescent="0.2">
      <c r="AR116" s="28" t="str">
        <f>'M18-2 2026 Version 1'!A42</f>
        <v>M18-2</v>
      </c>
      <c r="AS116" s="22">
        <f>'M18-2 2026 Version 1'!D42</f>
        <v>113</v>
      </c>
      <c r="AT116" s="151" t="str">
        <f>'M18-2 2026 Version 1'!F42</f>
        <v>C</v>
      </c>
      <c r="AU116" s="101" t="str">
        <f>'M18-2 2026 Version 1'!I42</f>
        <v>15:00</v>
      </c>
      <c r="AV116" s="102">
        <f>'M18-2 2026 Version 1'!L42</f>
        <v>1</v>
      </c>
      <c r="AW116" s="102" t="str">
        <f>'M18-2 2026 Version 1'!N42</f>
        <v>TOWE2</v>
      </c>
      <c r="AX116" s="102" t="str">
        <f>'M18-2 2026 Version 1'!R42</f>
        <v>ATSV</v>
      </c>
      <c r="AY116" s="102" t="str">
        <f>'M18-2 2026 Version 1'!AB42</f>
        <v>NTSV2</v>
      </c>
      <c r="AZ116" s="102" t="str">
        <f>'M18-2 2026 Version 1'!AF42</f>
        <v>HAHI</v>
      </c>
      <c r="BA116" s="102" t="str">
        <f>'M18-2 2026 Version 1'!AK42</f>
        <v>EMTV</v>
      </c>
      <c r="BB116" s="28" t="str">
        <f t="shared" si="1"/>
        <v>M18-2</v>
      </c>
      <c r="BC116" s="25">
        <v>46172</v>
      </c>
      <c r="BD116" s="22" t="str">
        <f t="shared" si="2"/>
        <v xml:space="preserve">NN / Feld </v>
      </c>
    </row>
    <row r="117" spans="44:56" x14ac:dyDescent="0.2">
      <c r="AR117" s="28" t="str">
        <f>'M18-2 2026 Version 1'!A43</f>
        <v>M18-2</v>
      </c>
      <c r="AS117" s="22">
        <f>'M18-2 2026 Version 1'!D43</f>
        <v>114</v>
      </c>
      <c r="AT117" s="151" t="str">
        <f>'M18-2 2026 Version 1'!F43</f>
        <v>C</v>
      </c>
      <c r="AU117" s="101" t="str">
        <f>'M18-2 2026 Version 1'!I43</f>
        <v>15:00</v>
      </c>
      <c r="AV117" s="102">
        <f>'M18-2 2026 Version 1'!L43</f>
        <v>2</v>
      </c>
      <c r="AW117" s="102" t="str">
        <f>'M18-2 2026 Version 1'!N43</f>
        <v>BCH2</v>
      </c>
      <c r="AX117" s="102" t="str">
        <f>'M18-2 2026 Version 1'!R43</f>
        <v>BGW</v>
      </c>
      <c r="AY117" s="102" t="str">
        <f>'M18-2 2026 Version 1'!AB43</f>
        <v>ATSV</v>
      </c>
      <c r="AZ117" s="102" t="str">
        <f>'M18-2 2026 Version 1'!AF43</f>
        <v>STG</v>
      </c>
      <c r="BA117" s="102" t="str">
        <f>'M18-2 2026 Version 1'!AK43</f>
        <v>HAHI</v>
      </c>
      <c r="BB117" s="28" t="str">
        <f t="shared" si="1"/>
        <v>M18-2</v>
      </c>
      <c r="BC117" s="25">
        <v>46172</v>
      </c>
      <c r="BD117" s="22" t="str">
        <f t="shared" si="2"/>
        <v xml:space="preserve">NN / Feld </v>
      </c>
    </row>
    <row r="118" spans="44:56" x14ac:dyDescent="0.2">
      <c r="AR118" s="28" t="str">
        <f>'M18-2 2026 Version 1'!A44</f>
        <v>M18-2</v>
      </c>
      <c r="AS118" s="22">
        <f>'M18-2 2026 Version 1'!D44</f>
        <v>115</v>
      </c>
      <c r="AT118" s="151" t="str">
        <f>'M18-2 2026 Version 1'!F44</f>
        <v>A</v>
      </c>
      <c r="AU118" s="101" t="str">
        <f>'M18-2 2026 Version 1'!I44</f>
        <v>15:50</v>
      </c>
      <c r="AV118" s="102">
        <f>'M18-2 2026 Version 1'!L44</f>
        <v>1</v>
      </c>
      <c r="AW118" s="102" t="str">
        <f>'M18-2 2026 Version 1'!N44</f>
        <v>HAPI</v>
      </c>
      <c r="AX118" s="102" t="str">
        <f>'M18-2 2026 Version 1'!R44</f>
        <v>AMTV</v>
      </c>
      <c r="AY118" s="102" t="str">
        <f>'M18-2 2026 Version 1'!AB44</f>
        <v>STG</v>
      </c>
      <c r="AZ118" s="102" t="str">
        <f>'M18-2 2026 Version 1'!AF44</f>
        <v>NTSV2</v>
      </c>
      <c r="BA118" s="102" t="str">
        <f>'M18-2 2026 Version 1'!AK44</f>
        <v>ATSV</v>
      </c>
      <c r="BB118" s="28" t="str">
        <f t="shared" si="1"/>
        <v>M18-2</v>
      </c>
      <c r="BC118" s="25">
        <v>46172</v>
      </c>
      <c r="BD118" s="22" t="str">
        <f t="shared" si="2"/>
        <v xml:space="preserve">NN / Feld </v>
      </c>
    </row>
    <row r="119" spans="44:56" x14ac:dyDescent="0.2">
      <c r="AR119" s="28" t="str">
        <f>'M18-2 2026 Version 1'!A45</f>
        <v>M18-2</v>
      </c>
      <c r="AS119" s="22">
        <f>'M18-2 2026 Version 1'!D45</f>
        <v>116</v>
      </c>
      <c r="AT119" s="151" t="str">
        <f>'M18-2 2026 Version 1'!F45</f>
        <v>D</v>
      </c>
      <c r="AU119" s="101" t="str">
        <f>'M18-2 2026 Version 1'!I45</f>
        <v>15:50</v>
      </c>
      <c r="AV119" s="102">
        <f>'M18-2 2026 Version 1'!L45</f>
        <v>2</v>
      </c>
      <c r="AW119" s="102" t="str">
        <f>'M18-2 2026 Version 1'!N45</f>
        <v>STG</v>
      </c>
      <c r="AX119" s="102" t="str">
        <f>'M18-2 2026 Version 1'!R45</f>
        <v>BWB</v>
      </c>
      <c r="AY119" s="102" t="str">
        <f>'M18-2 2026 Version 1'!AB45</f>
        <v>HAHI</v>
      </c>
      <c r="AZ119" s="102" t="str">
        <f>'M18-2 2026 Version 1'!AF45</f>
        <v>ATSV</v>
      </c>
      <c r="BA119" s="102" t="str">
        <f>'M18-2 2026 Version 1'!AK45</f>
        <v>BGW</v>
      </c>
      <c r="BB119" s="28" t="str">
        <f t="shared" si="1"/>
        <v>M18-2</v>
      </c>
      <c r="BC119" s="25">
        <v>46172</v>
      </c>
      <c r="BD119" s="22" t="str">
        <f t="shared" si="2"/>
        <v xml:space="preserve">NN / Feld </v>
      </c>
    </row>
    <row r="120" spans="44:56" x14ac:dyDescent="0.2">
      <c r="AR120" s="28" t="str">
        <f>'M18-2 2026 Version 1'!A46</f>
        <v>M18-2</v>
      </c>
      <c r="AS120" s="22">
        <f>'M18-2 2026 Version 1'!D46</f>
        <v>117</v>
      </c>
      <c r="AT120" s="151" t="str">
        <f>'M18-2 2026 Version 1'!F46</f>
        <v>D</v>
      </c>
      <c r="AU120" s="101" t="str">
        <f>'M18-2 2026 Version 1'!I46</f>
        <v>16:40</v>
      </c>
      <c r="AV120" s="102">
        <f>'M18-2 2026 Version 1'!L46</f>
        <v>1</v>
      </c>
      <c r="AW120" s="102" t="str">
        <f>'M18-2 2026 Version 1'!N46</f>
        <v>HTS</v>
      </c>
      <c r="AX120" s="102" t="str">
        <f>'M18-2 2026 Version 1'!R46</f>
        <v>MTVL2</v>
      </c>
      <c r="AY120" s="102" t="str">
        <f>'M18-2 2026 Version 1'!AB46</f>
        <v>NTSV2</v>
      </c>
      <c r="AZ120" s="102" t="str">
        <f>'M18-2 2026 Version 1'!AF46</f>
        <v>HAHI</v>
      </c>
      <c r="BA120" s="102" t="str">
        <f>'M18-2 2026 Version 1'!AK46</f>
        <v>AMTV</v>
      </c>
      <c r="BB120" s="28" t="str">
        <f t="shared" si="1"/>
        <v>M18-2</v>
      </c>
      <c r="BC120" s="25">
        <v>46172</v>
      </c>
      <c r="BD120" s="22" t="str">
        <f t="shared" si="2"/>
        <v xml:space="preserve">NN / Feld </v>
      </c>
    </row>
    <row r="121" spans="44:56" x14ac:dyDescent="0.2">
      <c r="AR121" s="28" t="str">
        <f>'M18-2 2026 Version 1'!A47</f>
        <v>M18-2</v>
      </c>
      <c r="AS121" s="22">
        <f>'M18-2 2026 Version 1'!D47</f>
        <v>118</v>
      </c>
      <c r="AT121" s="151" t="str">
        <f>'M18-2 2026 Version 1'!F47</f>
        <v>B</v>
      </c>
      <c r="AU121" s="101" t="str">
        <f>'M18-2 2026 Version 1'!I47</f>
        <v>16:40</v>
      </c>
      <c r="AV121" s="102">
        <f>'M18-2 2026 Version 1'!L47</f>
        <v>2</v>
      </c>
      <c r="AW121" s="102" t="str">
        <f>'M18-2 2026 Version 1'!N47</f>
        <v>HAHI</v>
      </c>
      <c r="AX121" s="102" t="str">
        <f>'M18-2 2026 Version 1'!R47</f>
        <v>WSV</v>
      </c>
      <c r="AY121" s="102" t="str">
        <f>'M18-2 2026 Version 1'!AB47</f>
        <v>ATSV</v>
      </c>
      <c r="AZ121" s="102" t="str">
        <f>'M18-2 2026 Version 1'!AF47</f>
        <v>STG</v>
      </c>
      <c r="BA121" s="102" t="str">
        <f>'M18-2 2026 Version 1'!AK47</f>
        <v>BWB</v>
      </c>
      <c r="BB121" s="28" t="str">
        <f t="shared" si="1"/>
        <v>M18-2</v>
      </c>
      <c r="BC121" s="25">
        <v>46172</v>
      </c>
      <c r="BD121" s="22" t="str">
        <f t="shared" si="2"/>
        <v xml:space="preserve">NN / Feld </v>
      </c>
    </row>
    <row r="122" spans="44:56" x14ac:dyDescent="0.2">
      <c r="AR122" s="28" t="str">
        <f>'M18-2 2026 Version 1'!A50</f>
        <v>M18-2</v>
      </c>
      <c r="AS122" s="22">
        <f>'M18-2 2026 Version 1'!D50</f>
        <v>119</v>
      </c>
      <c r="AT122" s="151" t="str">
        <f>'M18-2 2026 Version 1'!F50</f>
        <v>B</v>
      </c>
      <c r="AU122" s="101" t="str">
        <f>'M18-2 2026 Version 1'!I50</f>
        <v>17:30</v>
      </c>
      <c r="AV122" s="102">
        <f>'M18-2 2026 Version 1'!L50</f>
        <v>1</v>
      </c>
      <c r="AW122" s="102" t="str">
        <f>'M18-2 2026 Version 1'!N50</f>
        <v>EMTV</v>
      </c>
      <c r="AX122" s="102" t="str">
        <f>'M18-2 2026 Version 1'!R50</f>
        <v>KKNT</v>
      </c>
      <c r="AY122" s="102" t="str">
        <f>'M18-2 2026 Version 1'!AB50</f>
        <v>NTSV2</v>
      </c>
      <c r="AZ122" s="102" t="str">
        <f>'M18-2 2026 Version 1'!AF50</f>
        <v>HAHI</v>
      </c>
      <c r="BA122" s="102" t="str">
        <f>'M18-2 2026 Version 1'!AK50</f>
        <v>MTVL2</v>
      </c>
      <c r="BB122" s="28" t="str">
        <f t="shared" si="1"/>
        <v>M18-2</v>
      </c>
      <c r="BC122" s="25">
        <v>46172</v>
      </c>
      <c r="BD122" s="22" t="str">
        <f t="shared" si="2"/>
        <v xml:space="preserve">NN / Feld </v>
      </c>
    </row>
    <row r="123" spans="44:56" x14ac:dyDescent="0.2">
      <c r="AR123" s="28" t="str">
        <f>'M18-2 2026 Version 1'!A51</f>
        <v>M18-2</v>
      </c>
      <c r="AS123" s="22">
        <f>'M18-2 2026 Version 1'!D51</f>
        <v>120</v>
      </c>
      <c r="AT123" s="151" t="str">
        <f>'M18-2 2026 Version 1'!F51</f>
        <v>C</v>
      </c>
      <c r="AU123" s="101" t="str">
        <f>'M18-2 2026 Version 1'!I51</f>
        <v>17:30</v>
      </c>
      <c r="AV123" s="102">
        <f>'M18-2 2026 Version 1'!L51</f>
        <v>2</v>
      </c>
      <c r="AW123" s="102" t="str">
        <f>'M18-2 2026 Version 1'!N51</f>
        <v>BGW</v>
      </c>
      <c r="AX123" s="102" t="str">
        <f>'M18-2 2026 Version 1'!R51</f>
        <v>TOWE2</v>
      </c>
      <c r="AY123" s="102" t="str">
        <f>'M18-2 2026 Version 1'!AB51</f>
        <v>ATSV</v>
      </c>
      <c r="AZ123" s="102" t="str">
        <f>'M18-2 2026 Version 1'!AF51</f>
        <v>STG</v>
      </c>
      <c r="BA123" s="102" t="str">
        <f>'M18-2 2026 Version 1'!AK51</f>
        <v>WSV</v>
      </c>
      <c r="BB123" s="28" t="str">
        <f t="shared" si="1"/>
        <v>M18-2</v>
      </c>
      <c r="BC123" s="25">
        <v>46172</v>
      </c>
      <c r="BD123" s="22" t="str">
        <f t="shared" si="2"/>
        <v xml:space="preserve">NN / Feld </v>
      </c>
    </row>
    <row r="124" spans="44:56" x14ac:dyDescent="0.2">
      <c r="AR124" s="28" t="str">
        <f>'M18-2 2026 Version 1'!A52</f>
        <v>M18-2</v>
      </c>
      <c r="AS124" s="22">
        <f>'M18-2 2026 Version 1'!D52</f>
        <v>121</v>
      </c>
      <c r="AT124" s="151" t="str">
        <f>'M18-2 2026 Version 1'!F52</f>
        <v>C</v>
      </c>
      <c r="AU124" s="101" t="str">
        <f>'M18-2 2026 Version 1'!I52</f>
        <v>18:20</v>
      </c>
      <c r="AV124" s="102">
        <f>'M18-2 2026 Version 1'!L52</f>
        <v>1</v>
      </c>
      <c r="AW124" s="102" t="str">
        <f>'M18-2 2026 Version 1'!N52</f>
        <v>ATSV</v>
      </c>
      <c r="AX124" s="102" t="str">
        <f>'M18-2 2026 Version 1'!R52</f>
        <v>BCH2</v>
      </c>
      <c r="AY124" s="102" t="str">
        <f>'M18-2 2026 Version 1'!AB52</f>
        <v>STG</v>
      </c>
      <c r="AZ124" s="102" t="str">
        <f>'M18-2 2026 Version 1'!AF52</f>
        <v>NTSV2</v>
      </c>
      <c r="BA124" s="102" t="str">
        <f>'M18-2 2026 Version 1'!AK52</f>
        <v>KKNT</v>
      </c>
      <c r="BB124" s="28" t="str">
        <f t="shared" si="1"/>
        <v>M18-2</v>
      </c>
      <c r="BC124" s="25">
        <v>46172</v>
      </c>
      <c r="BD124" s="22" t="str">
        <f t="shared" si="2"/>
        <v xml:space="preserve">NN / Feld </v>
      </c>
    </row>
    <row r="125" spans="44:56" x14ac:dyDescent="0.2">
      <c r="AR125" s="28" t="str">
        <f>'M18-2 2026 Version 1'!A53</f>
        <v>M18-2</v>
      </c>
      <c r="AS125" s="22">
        <f>'M18-2 2026 Version 1'!D53</f>
        <v>122</v>
      </c>
      <c r="AT125" s="151" t="str">
        <f>'M18-2 2026 Version 1'!F53</f>
        <v>E</v>
      </c>
      <c r="AU125" s="101" t="str">
        <f>'M18-2 2026 Version 1'!I53</f>
        <v>18:20</v>
      </c>
      <c r="AV125" s="102">
        <f>'M18-2 2026 Version 1'!L53</f>
        <v>2</v>
      </c>
      <c r="AW125" s="102" t="str">
        <f>'M18-2 2026 Version 1'!N53</f>
        <v>A1</v>
      </c>
      <c r="AX125" s="102" t="str">
        <f>'M18-2 2026 Version 1'!R53</f>
        <v>D1</v>
      </c>
      <c r="AY125" s="102" t="str">
        <f>'M18-2 2026 Version 1'!AB53</f>
        <v>HAHI</v>
      </c>
      <c r="AZ125" s="102" t="str">
        <f>'M18-2 2026 Version 1'!AF53</f>
        <v>ATSV</v>
      </c>
      <c r="BA125" s="102" t="str">
        <f>'M18-2 2026 Version 1'!AK53</f>
        <v>TOWE2</v>
      </c>
      <c r="BB125" s="28" t="str">
        <f t="shared" si="1"/>
        <v>M18-2</v>
      </c>
      <c r="BC125" s="25">
        <v>46172</v>
      </c>
      <c r="BD125" s="22" t="str">
        <f t="shared" si="2"/>
        <v xml:space="preserve">NN / Feld </v>
      </c>
    </row>
    <row r="126" spans="44:56" x14ac:dyDescent="0.2">
      <c r="AR126" s="28" t="str">
        <f>'M18-2 2026 Version 1'!A54</f>
        <v>M18-2</v>
      </c>
      <c r="AS126" s="22">
        <f>'M18-2 2026 Version 1'!D54</f>
        <v>123</v>
      </c>
      <c r="AT126" s="151" t="str">
        <f>'M18-2 2026 Version 1'!F54</f>
        <v>E</v>
      </c>
      <c r="AU126" s="101" t="str">
        <f>'M18-2 2026 Version 1'!I54</f>
        <v>19:10</v>
      </c>
      <c r="AV126" s="102">
        <f>'M18-2 2026 Version 1'!L54</f>
        <v>1</v>
      </c>
      <c r="AW126" s="102" t="str">
        <f>'M18-2 2026 Version 1'!N54</f>
        <v>A2</v>
      </c>
      <c r="AX126" s="102" t="str">
        <f>'M18-2 2026 Version 1'!R54</f>
        <v>D2</v>
      </c>
      <c r="AY126" s="102" t="str">
        <f>'M18-2 2026 Version 1'!AB54</f>
        <v>NTSV2</v>
      </c>
      <c r="AZ126" s="102" t="str">
        <f>'M18-2 2026 Version 1'!AF54</f>
        <v>HAHI</v>
      </c>
      <c r="BA126" s="102" t="str">
        <f>'M18-2 2026 Version 1'!AK54</f>
        <v>BCH2</v>
      </c>
      <c r="BB126" s="28" t="str">
        <f t="shared" si="1"/>
        <v>M18-2</v>
      </c>
      <c r="BC126" s="25">
        <v>46172</v>
      </c>
      <c r="BD126" s="22" t="str">
        <f t="shared" si="2"/>
        <v xml:space="preserve">NN / Feld </v>
      </c>
    </row>
    <row r="127" spans="44:56" x14ac:dyDescent="0.2">
      <c r="AR127" s="28" t="str">
        <f>'M18-2 2026 Version 1'!A55</f>
        <v>M18-2</v>
      </c>
      <c r="AS127" s="22">
        <f>'M18-2 2026 Version 1'!D55</f>
        <v>124</v>
      </c>
      <c r="AT127" s="151" t="str">
        <f>'M18-2 2026 Version 1'!F55</f>
        <v>E</v>
      </c>
      <c r="AU127" s="101" t="str">
        <f>'M18-2 2026 Version 1'!I55</f>
        <v>19:10</v>
      </c>
      <c r="AV127" s="102">
        <f>'M18-2 2026 Version 1'!L55</f>
        <v>2</v>
      </c>
      <c r="AW127" s="102" t="str">
        <f>'M18-2 2026 Version 1'!N55</f>
        <v>A3</v>
      </c>
      <c r="AX127" s="102" t="str">
        <f>'M18-2 2026 Version 1'!R55</f>
        <v>D3</v>
      </c>
      <c r="AY127" s="102" t="str">
        <f>'M18-2 2026 Version 1'!AB55</f>
        <v>ATSV</v>
      </c>
      <c r="AZ127" s="102" t="str">
        <f>'M18-2 2026 Version 1'!AF55</f>
        <v>STG</v>
      </c>
      <c r="BA127" s="102" t="str">
        <f>'M18-2 2026 Version 1'!AK55</f>
        <v>D1</v>
      </c>
      <c r="BB127" s="28" t="str">
        <f t="shared" si="1"/>
        <v>M18-2</v>
      </c>
      <c r="BC127" s="25">
        <v>46172</v>
      </c>
      <c r="BD127" s="22" t="str">
        <f t="shared" si="2"/>
        <v xml:space="preserve">NN / Feld </v>
      </c>
    </row>
    <row r="128" spans="44:56" x14ac:dyDescent="0.2">
      <c r="AR128" s="28" t="str">
        <f>'M18-2 2026 Version 1'!A62</f>
        <v>M18-2</v>
      </c>
      <c r="AS128" s="22">
        <f>'M18-2 2026 Version 1'!D62</f>
        <v>125</v>
      </c>
      <c r="AT128" s="151" t="str">
        <f>'M18-2 2026 Version 1'!F62</f>
        <v>F</v>
      </c>
      <c r="AU128" s="101" t="str">
        <f>'M18-2 2026 Version 1'!I62</f>
        <v>10:00</v>
      </c>
      <c r="AV128" s="102">
        <f>'M18-2 2026 Version 1'!L62</f>
        <v>1</v>
      </c>
      <c r="AW128" s="102" t="str">
        <f>'M18-2 2026 Version 1'!N62</f>
        <v>B3</v>
      </c>
      <c r="AX128" s="102" t="str">
        <f>'M18-2 2026 Version 1'!R62</f>
        <v>C3</v>
      </c>
      <c r="AY128" s="102" t="str">
        <f>'M18-2 2026 Version 1'!AB62</f>
        <v>HAPI</v>
      </c>
      <c r="AZ128" s="102" t="str">
        <f>'M18-2 2026 Version 1'!AF62</f>
        <v>HTS</v>
      </c>
      <c r="BA128" s="102" t="str">
        <f>'M18-2 2026 Version 1'!AK62</f>
        <v>B1</v>
      </c>
      <c r="BB128" s="28" t="str">
        <f t="shared" si="1"/>
        <v>M18-2</v>
      </c>
      <c r="BC128" s="25">
        <v>46173</v>
      </c>
      <c r="BD128" s="22" t="str">
        <f t="shared" si="2"/>
        <v xml:space="preserve">NN / Feld </v>
      </c>
    </row>
    <row r="129" spans="44:56" x14ac:dyDescent="0.2">
      <c r="AR129" s="28" t="str">
        <f>'M18-2 2026 Version 1'!A63</f>
        <v>M18-2</v>
      </c>
      <c r="AS129" s="22">
        <f>'M18-2 2026 Version 1'!D63</f>
        <v>126</v>
      </c>
      <c r="AT129" s="151" t="str">
        <f>'M18-2 2026 Version 1'!F63</f>
        <v>F</v>
      </c>
      <c r="AU129" s="101" t="str">
        <f>'M18-2 2026 Version 1'!I63</f>
        <v>10:50</v>
      </c>
      <c r="AV129" s="102">
        <f>'M18-2 2026 Version 1'!L63</f>
        <v>1</v>
      </c>
      <c r="AW129" s="102" t="str">
        <f>'M18-2 2026 Version 1'!N63</f>
        <v>B1</v>
      </c>
      <c r="AX129" s="102" t="str">
        <f>'M18-2 2026 Version 1'!R63</f>
        <v>C2</v>
      </c>
      <c r="AY129" s="102" t="str">
        <f>'M18-2 2026 Version 1'!AB63</f>
        <v>KKNT</v>
      </c>
      <c r="AZ129" s="102" t="str">
        <f>'M18-2 2026 Version 1'!AF63</f>
        <v>HAPI</v>
      </c>
      <c r="BA129" s="102" t="str">
        <f>'M18-2 2026 Version 1'!AK63</f>
        <v>C3</v>
      </c>
      <c r="BB129" s="28" t="str">
        <f t="shared" si="1"/>
        <v>M18-2</v>
      </c>
      <c r="BC129" s="25">
        <v>46173</v>
      </c>
      <c r="BD129" s="22" t="str">
        <f t="shared" si="2"/>
        <v xml:space="preserve">NN / Feld </v>
      </c>
    </row>
    <row r="130" spans="44:56" x14ac:dyDescent="0.2">
      <c r="AR130" s="28" t="str">
        <f>'M18-2 2026 Version 1'!A64</f>
        <v>M18-2</v>
      </c>
      <c r="AS130" s="22">
        <f>'M18-2 2026 Version 1'!D64</f>
        <v>127</v>
      </c>
      <c r="AT130" s="151" t="str">
        <f>'M18-2 2026 Version 1'!F64</f>
        <v>F</v>
      </c>
      <c r="AU130" s="101" t="str">
        <f>'M18-2 2026 Version 1'!I64</f>
        <v>10:50</v>
      </c>
      <c r="AV130" s="102">
        <f>'M18-2 2026 Version 1'!L64</f>
        <v>2</v>
      </c>
      <c r="AW130" s="102" t="str">
        <f>'M18-2 2026 Version 1'!N64</f>
        <v>B2</v>
      </c>
      <c r="AX130" s="102" t="str">
        <f>'M18-2 2026 Version 1'!R64</f>
        <v>C1</v>
      </c>
      <c r="AY130" s="102" t="str">
        <f>'M18-2 2026 Version 1'!AB64</f>
        <v>HTS</v>
      </c>
      <c r="AZ130" s="102" t="str">
        <f>'M18-2 2026 Version 1'!AF64</f>
        <v>TOWE2</v>
      </c>
      <c r="BA130" s="102" t="str">
        <f>'M18-2 2026 Version 1'!AK64</f>
        <v>B3</v>
      </c>
      <c r="BB130" s="28" t="str">
        <f t="shared" si="1"/>
        <v>M18-2</v>
      </c>
      <c r="BC130" s="25">
        <v>46173</v>
      </c>
      <c r="BD130" s="22" t="str">
        <f t="shared" si="2"/>
        <v xml:space="preserve">NN / Feld </v>
      </c>
    </row>
    <row r="131" spans="44:56" x14ac:dyDescent="0.2">
      <c r="AR131" s="28" t="str">
        <f>'M18-2 2026 Version 1'!A65</f>
        <v>M18-2</v>
      </c>
      <c r="AS131" s="22">
        <f>'M18-2 2026 Version 1'!D65</f>
        <v>128</v>
      </c>
      <c r="AT131" s="151" t="str">
        <f>'M18-2 2026 Version 1'!F65</f>
        <v>E</v>
      </c>
      <c r="AU131" s="101" t="str">
        <f>'M18-2 2026 Version 1'!I65</f>
        <v>11:40</v>
      </c>
      <c r="AV131" s="102">
        <f>'M18-2 2026 Version 1'!L65</f>
        <v>1</v>
      </c>
      <c r="AW131" s="102" t="str">
        <f>'M18-2 2026 Version 1'!N65</f>
        <v>D2</v>
      </c>
      <c r="AX131" s="102" t="str">
        <f>'M18-2 2026 Version 1'!R65</f>
        <v>A3</v>
      </c>
      <c r="AY131" s="102" t="str">
        <f>'M18-2 2026 Version 1'!AB65</f>
        <v>HAPI</v>
      </c>
      <c r="AZ131" s="102" t="str">
        <f>'M18-2 2026 Version 1'!AF65</f>
        <v>MTVL2</v>
      </c>
      <c r="BA131" s="102" t="str">
        <f>'M18-2 2026 Version 1'!AK65</f>
        <v>C2</v>
      </c>
      <c r="BB131" s="28" t="str">
        <f t="shared" si="1"/>
        <v>M18-2</v>
      </c>
      <c r="BC131" s="25">
        <v>46173</v>
      </c>
      <c r="BD131" s="22" t="str">
        <f t="shared" si="2"/>
        <v xml:space="preserve">NN / Feld </v>
      </c>
    </row>
    <row r="132" spans="44:56" x14ac:dyDescent="0.2">
      <c r="AR132" s="28" t="str">
        <f>'M18-2 2026 Version 1'!A66</f>
        <v>M18-2</v>
      </c>
      <c r="AS132" s="22">
        <f>'M18-2 2026 Version 1'!D66</f>
        <v>129</v>
      </c>
      <c r="AT132" s="151" t="str">
        <f>'M18-2 2026 Version 1'!F66</f>
        <v>E</v>
      </c>
      <c r="AU132" s="101" t="str">
        <f>'M18-2 2026 Version 1'!I66</f>
        <v>11:40</v>
      </c>
      <c r="AV132" s="102">
        <f>'M18-2 2026 Version 1'!L66</f>
        <v>2</v>
      </c>
      <c r="AW132" s="102" t="str">
        <f>'M18-2 2026 Version 1'!N66</f>
        <v>D1</v>
      </c>
      <c r="AX132" s="102" t="str">
        <f>'M18-2 2026 Version 1'!R66</f>
        <v>A2</v>
      </c>
      <c r="AY132" s="102" t="str">
        <f>'M18-2 2026 Version 1'!AB66</f>
        <v>TOWE2</v>
      </c>
      <c r="AZ132" s="102" t="str">
        <f>'M18-2 2026 Version 1'!AF66</f>
        <v>HTS</v>
      </c>
      <c r="BA132" s="102" t="str">
        <f>'M18-2 2026 Version 1'!AK66</f>
        <v>B2</v>
      </c>
      <c r="BB132" s="28" t="str">
        <f t="shared" si="1"/>
        <v>M18-2</v>
      </c>
      <c r="BC132" s="25">
        <v>46173</v>
      </c>
      <c r="BD132" s="22" t="str">
        <f t="shared" si="2"/>
        <v xml:space="preserve">NN / Feld </v>
      </c>
    </row>
    <row r="133" spans="44:56" x14ac:dyDescent="0.2">
      <c r="AR133" s="28" t="str">
        <f>'M18-2 2026 Version 1'!A70</f>
        <v>M18-2</v>
      </c>
      <c r="AS133" s="22">
        <f>'M18-2 2026 Version 1'!D70</f>
        <v>130</v>
      </c>
      <c r="AT133" s="151" t="str">
        <f>'M18-2 2026 Version 1'!F70</f>
        <v>F</v>
      </c>
      <c r="AU133" s="101" t="str">
        <f>'M18-2 2026 Version 1'!I70</f>
        <v>12:30</v>
      </c>
      <c r="AV133" s="102">
        <f>'M18-2 2026 Version 1'!L70</f>
        <v>2</v>
      </c>
      <c r="AW133" s="102" t="str">
        <f>'M18-2 2026 Version 1'!N70</f>
        <v>C2</v>
      </c>
      <c r="AX133" s="102" t="str">
        <f>'M18-2 2026 Version 1'!R70</f>
        <v>B3</v>
      </c>
      <c r="AY133" s="102" t="str">
        <f>'M18-2 2026 Version 1'!AB70</f>
        <v>MTVL2</v>
      </c>
      <c r="AZ133" s="102" t="str">
        <f>'M18-2 2026 Version 1'!AF70</f>
        <v>HAPI</v>
      </c>
      <c r="BA133" s="102" t="str">
        <f>'M18-2 2026 Version 1'!AK70</f>
        <v>A3</v>
      </c>
      <c r="BB133" s="28" t="str">
        <f t="shared" ref="BB133:BB146" si="3">AR133</f>
        <v>M18-2</v>
      </c>
      <c r="BC133" s="25">
        <v>46173</v>
      </c>
      <c r="BD133" s="22" t="str">
        <f t="shared" ref="BD133:BD142" si="4">IF(OR(AV133=3,AV133=4),"PEPE1 / Feld ","NN / Feld ")</f>
        <v xml:space="preserve">NN / Feld </v>
      </c>
    </row>
    <row r="134" spans="44:56" x14ac:dyDescent="0.2">
      <c r="AR134" s="28" t="str">
        <f>'M18-2 2026 Version 1'!A71</f>
        <v>M18-2</v>
      </c>
      <c r="AS134" s="22">
        <f>'M18-2 2026 Version 1'!D71</f>
        <v>131</v>
      </c>
      <c r="AT134" s="151" t="str">
        <f>'M18-2 2026 Version 1'!F71</f>
        <v>E</v>
      </c>
      <c r="AU134" s="101" t="str">
        <f>'M18-2 2026 Version 1'!I71</f>
        <v>12:30</v>
      </c>
      <c r="AV134" s="102">
        <f>'M18-2 2026 Version 1'!L71</f>
        <v>1</v>
      </c>
      <c r="AW134" s="102" t="str">
        <f>'M18-2 2026 Version 1'!N71</f>
        <v>D3</v>
      </c>
      <c r="AX134" s="102" t="str">
        <f>'M18-2 2026 Version 1'!R71</f>
        <v>A1</v>
      </c>
      <c r="AY134" s="102" t="str">
        <f>'M18-2 2026 Version 1'!AB71</f>
        <v>HTS</v>
      </c>
      <c r="AZ134" s="102" t="str">
        <f>'M18-2 2026 Version 1'!AF71</f>
        <v>KKNT</v>
      </c>
      <c r="BA134" s="102" t="str">
        <f>'M18-2 2026 Version 1'!AK71</f>
        <v>A2</v>
      </c>
      <c r="BB134" s="28" t="str">
        <f t="shared" si="3"/>
        <v>M18-2</v>
      </c>
      <c r="BC134" s="25">
        <v>46173</v>
      </c>
      <c r="BD134" s="22" t="str">
        <f t="shared" si="4"/>
        <v xml:space="preserve">NN / Feld </v>
      </c>
    </row>
    <row r="135" spans="44:56" x14ac:dyDescent="0.2">
      <c r="AR135" s="28" t="str">
        <f>'M18-2 2026 Version 1'!A72</f>
        <v>M18-2</v>
      </c>
      <c r="AS135" s="22">
        <f>'M18-2 2026 Version 1'!D72</f>
        <v>132</v>
      </c>
      <c r="AT135" s="151" t="str">
        <f>'M18-2 2026 Version 1'!F72</f>
        <v>F</v>
      </c>
      <c r="AU135" s="101" t="str">
        <f>'M18-2 2026 Version 1'!I72</f>
        <v>13:20</v>
      </c>
      <c r="AV135" s="102">
        <f>'M18-2 2026 Version 1'!L72</f>
        <v>1</v>
      </c>
      <c r="AW135" s="102" t="str">
        <f>'M18-2 2026 Version 1'!N72</f>
        <v>C3</v>
      </c>
      <c r="AX135" s="102" t="str">
        <f>'M18-2 2026 Version 1'!R72</f>
        <v>B2</v>
      </c>
      <c r="AY135" s="102" t="str">
        <f>'M18-2 2026 Version 1'!AB72</f>
        <v>HAPI</v>
      </c>
      <c r="AZ135" s="102" t="str">
        <f>'M18-2 2026 Version 1'!AF72</f>
        <v>BCH2</v>
      </c>
      <c r="BA135" s="102" t="str">
        <f>'M18-2 2026 Version 1'!AK72</f>
        <v>B3</v>
      </c>
      <c r="BB135" s="28" t="str">
        <f t="shared" si="3"/>
        <v>M18-2</v>
      </c>
      <c r="BC135" s="25">
        <v>46173</v>
      </c>
      <c r="BD135" s="22" t="str">
        <f t="shared" si="4"/>
        <v xml:space="preserve">NN / Feld </v>
      </c>
    </row>
    <row r="136" spans="44:56" x14ac:dyDescent="0.2">
      <c r="AR136" s="28" t="str">
        <f>'M18-2 2026 Version 1'!A73</f>
        <v>M18-2</v>
      </c>
      <c r="AS136" s="22">
        <f>'M18-2 2026 Version 1'!D73</f>
        <v>133</v>
      </c>
      <c r="AT136" s="151" t="str">
        <f>'M18-2 2026 Version 1'!F73</f>
        <v>F</v>
      </c>
      <c r="AU136" s="101" t="str">
        <f>'M18-2 2026 Version 1'!I73</f>
        <v>13:20</v>
      </c>
      <c r="AV136" s="102">
        <f>'M18-2 2026 Version 1'!L73</f>
        <v>2</v>
      </c>
      <c r="AW136" s="102" t="str">
        <f>'M18-2 2026 Version 1'!N73</f>
        <v>B1</v>
      </c>
      <c r="AX136" s="102" t="str">
        <f>'M18-2 2026 Version 1'!R73</f>
        <v>C1</v>
      </c>
      <c r="AY136" s="102" t="str">
        <f>'M18-2 2026 Version 1'!AB73</f>
        <v>WSV</v>
      </c>
      <c r="AZ136" s="102" t="str">
        <f>'M18-2 2026 Version 1'!AF73</f>
        <v>TOWE2</v>
      </c>
      <c r="BA136" s="102" t="str">
        <f>'M18-2 2026 Version 1'!AK73</f>
        <v>A1</v>
      </c>
      <c r="BB136" s="28" t="str">
        <f t="shared" si="3"/>
        <v>M18-2</v>
      </c>
      <c r="BC136" s="25">
        <v>46173</v>
      </c>
      <c r="BD136" s="22" t="str">
        <f t="shared" si="4"/>
        <v xml:space="preserve">NN / Feld </v>
      </c>
    </row>
    <row r="137" spans="44:56" x14ac:dyDescent="0.2">
      <c r="AR137" s="28" t="str">
        <f>'M18-2 2026 Version 1'!A74</f>
        <v>M18-2</v>
      </c>
      <c r="AS137" s="22">
        <f>'M18-2 2026 Version 1'!D74</f>
        <v>134</v>
      </c>
      <c r="AT137" s="151" t="str">
        <f>'M18-2 2026 Version 1'!F74</f>
        <v>E</v>
      </c>
      <c r="AU137" s="101" t="str">
        <f>'M18-2 2026 Version 1'!I74</f>
        <v>14:10</v>
      </c>
      <c r="AV137" s="102">
        <f>'M18-2 2026 Version 1'!L74</f>
        <v>1</v>
      </c>
      <c r="AW137" s="102" t="str">
        <f>'M18-2 2026 Version 1'!N74</f>
        <v>D3</v>
      </c>
      <c r="AX137" s="102" t="str">
        <f>'M18-2 2026 Version 1'!R74</f>
        <v>A2</v>
      </c>
      <c r="AY137" s="102" t="str">
        <f>'M18-2 2026 Version 1'!AB74</f>
        <v>BCH2</v>
      </c>
      <c r="AZ137" s="102" t="str">
        <f>'M18-2 2026 Version 1'!AF74</f>
        <v>KKNT</v>
      </c>
      <c r="BA137" s="102" t="str">
        <f>'M18-2 2026 Version 1'!AK74</f>
        <v>B2</v>
      </c>
      <c r="BB137" s="28" t="str">
        <f t="shared" si="3"/>
        <v>M18-2</v>
      </c>
      <c r="BC137" s="25">
        <v>46173</v>
      </c>
      <c r="BD137" s="22" t="str">
        <f t="shared" si="4"/>
        <v xml:space="preserve">NN / Feld </v>
      </c>
    </row>
    <row r="138" spans="44:56" x14ac:dyDescent="0.2">
      <c r="AR138" s="28" t="str">
        <f>'M18-2 2026 Version 1'!A75</f>
        <v>M18-2</v>
      </c>
      <c r="AS138" s="22">
        <f>'M18-2 2026 Version 1'!D75</f>
        <v>135</v>
      </c>
      <c r="AT138" s="151" t="str">
        <f>'M18-2 2026 Version 1'!F75</f>
        <v>E</v>
      </c>
      <c r="AU138" s="101" t="str">
        <f>'M18-2 2026 Version 1'!I75</f>
        <v>14:10</v>
      </c>
      <c r="AV138" s="102">
        <f>'M18-2 2026 Version 1'!L75</f>
        <v>1</v>
      </c>
      <c r="AW138" s="102" t="str">
        <f>'M18-2 2026 Version 1'!N75</f>
        <v>A1</v>
      </c>
      <c r="AX138" s="102" t="str">
        <f>'M18-2 2026 Version 1'!R75</f>
        <v>D2</v>
      </c>
      <c r="AY138" s="102" t="str">
        <f>'M18-2 2026 Version 1'!AB75</f>
        <v>MTVL2</v>
      </c>
      <c r="AZ138" s="102" t="str">
        <f>'M18-2 2026 Version 1'!AF75</f>
        <v>HTS</v>
      </c>
      <c r="BA138" s="102" t="str">
        <f>'M18-2 2026 Version 1'!AK75</f>
        <v>C1</v>
      </c>
      <c r="BB138" s="28" t="str">
        <f t="shared" si="3"/>
        <v>M18-2</v>
      </c>
      <c r="BC138" s="25">
        <v>46173</v>
      </c>
      <c r="BD138" s="22" t="str">
        <f t="shared" si="4"/>
        <v xml:space="preserve">NN / Feld </v>
      </c>
    </row>
    <row r="139" spans="44:56" x14ac:dyDescent="0.2">
      <c r="AR139" s="28" t="str">
        <f>'M18-2 2026 Version 1'!A79</f>
        <v>M18-2</v>
      </c>
      <c r="AS139" s="22">
        <f>'M18-2 2026 Version 1'!D79</f>
        <v>136</v>
      </c>
      <c r="AT139" s="151" t="str">
        <f>'M18-2 2026 Version 1'!F79</f>
        <v>E</v>
      </c>
      <c r="AU139" s="101" t="str">
        <f>'M18-2 2026 Version 1'!I79</f>
        <v>15.00</v>
      </c>
      <c r="AV139" s="102">
        <f>'M18-2 2026 Version 1'!L79</f>
        <v>1</v>
      </c>
      <c r="AW139" s="102" t="str">
        <f>'M18-2 2026 Version 1'!N79</f>
        <v>D1</v>
      </c>
      <c r="AX139" s="102" t="str">
        <f>'M18-2 2026 Version 1'!R79</f>
        <v>A3</v>
      </c>
      <c r="AY139" s="102" t="str">
        <f>'M18-2 2026 Version 1'!AB79</f>
        <v>KKNT</v>
      </c>
      <c r="AZ139" s="102" t="str">
        <f>'M18-2 2026 Version 1'!AF79</f>
        <v>BCH2</v>
      </c>
      <c r="BA139" s="102" t="str">
        <f>'M18-2 2026 Version 1'!AK79</f>
        <v>D3</v>
      </c>
      <c r="BB139" s="28" t="str">
        <f t="shared" si="3"/>
        <v>M18-2</v>
      </c>
      <c r="BC139" s="25">
        <v>46173</v>
      </c>
      <c r="BD139" s="22" t="str">
        <f t="shared" si="4"/>
        <v xml:space="preserve">NN / Feld </v>
      </c>
    </row>
    <row r="140" spans="44:56" x14ac:dyDescent="0.2">
      <c r="AR140" s="28" t="str">
        <f>'M18-2 2026 Version 1'!A80</f>
        <v>M18-2</v>
      </c>
      <c r="AS140" s="22">
        <f>'M18-2 2026 Version 1'!D80</f>
        <v>137</v>
      </c>
      <c r="AT140" s="151" t="str">
        <f>'M18-2 2026 Version 1'!F80</f>
        <v>F</v>
      </c>
      <c r="AU140" s="101" t="str">
        <f>'M18-2 2026 Version 1'!I80</f>
        <v>15.00</v>
      </c>
      <c r="AV140" s="102">
        <f>'M18-2 2026 Version 1'!L80</f>
        <v>2</v>
      </c>
      <c r="AW140" s="102" t="str">
        <f>'M18-2 2026 Version 1'!N80</f>
        <v>B3</v>
      </c>
      <c r="AX140" s="102" t="str">
        <f>'M18-2 2026 Version 1'!R80</f>
        <v>C1</v>
      </c>
      <c r="AY140" s="102" t="str">
        <f>'M18-2 2026 Version 1'!AB80</f>
        <v>WSV</v>
      </c>
      <c r="AZ140" s="102" t="str">
        <f>'M18-2 2026 Version 1'!AF80</f>
        <v>TOWE2</v>
      </c>
      <c r="BA140" s="102" t="str">
        <f>'M18-2 2026 Version 1'!AK80</f>
        <v>D2</v>
      </c>
      <c r="BB140" s="28" t="str">
        <f t="shared" si="3"/>
        <v>M18-2</v>
      </c>
      <c r="BC140" s="25">
        <v>46173</v>
      </c>
      <c r="BD140" s="22" t="str">
        <f t="shared" si="4"/>
        <v xml:space="preserve">NN / Feld </v>
      </c>
    </row>
    <row r="141" spans="44:56" x14ac:dyDescent="0.2">
      <c r="AR141" s="28" t="str">
        <f>'M18-2 2026 Version 1'!A81</f>
        <v>M18-2</v>
      </c>
      <c r="AS141" s="22">
        <f>'M18-2 2026 Version 1'!D81</f>
        <v>138</v>
      </c>
      <c r="AT141" s="151" t="str">
        <f>'M18-2 2026 Version 1'!F81</f>
        <v>F</v>
      </c>
      <c r="AU141" s="101" t="str">
        <f>'M18-2 2026 Version 1'!I81</f>
        <v>15:50</v>
      </c>
      <c r="AV141" s="102">
        <f>'M18-2 2026 Version 1'!L81</f>
        <v>1</v>
      </c>
      <c r="AW141" s="102" t="str">
        <f>'M18-2 2026 Version 1'!N81</f>
        <v>B1</v>
      </c>
      <c r="AX141" s="102" t="str">
        <f>'M18-2 2026 Version 1'!R81</f>
        <v>C3</v>
      </c>
      <c r="AY141" s="102" t="str">
        <f>'M18-2 2026 Version 1'!AB81</f>
        <v>BCH2</v>
      </c>
      <c r="AZ141" s="102" t="str">
        <f>'M18-2 2026 Version 1'!AF81</f>
        <v>WSV</v>
      </c>
      <c r="BA141" s="102" t="str">
        <f>'M18-2 2026 Version 1'!AK81</f>
        <v>A3</v>
      </c>
      <c r="BB141" s="28" t="str">
        <f t="shared" si="3"/>
        <v>M18-2</v>
      </c>
      <c r="BC141" s="25">
        <v>46173</v>
      </c>
      <c r="BD141" s="22" t="str">
        <f t="shared" si="4"/>
        <v xml:space="preserve">NN / Feld </v>
      </c>
    </row>
    <row r="142" spans="44:56" x14ac:dyDescent="0.2">
      <c r="AR142" s="28" t="str">
        <f>'M18-2 2026 Version 1'!A82</f>
        <v>M18-2</v>
      </c>
      <c r="AS142" s="22">
        <f>'M18-2 2026 Version 1'!D82</f>
        <v>139</v>
      </c>
      <c r="AT142" s="151" t="str">
        <f>'M18-2 2026 Version 1'!F82</f>
        <v>F</v>
      </c>
      <c r="AU142" s="101" t="str">
        <f>'M18-2 2026 Version 1'!I82</f>
        <v>15:50</v>
      </c>
      <c r="AV142" s="102">
        <f>'M18-2 2026 Version 1'!L82</f>
        <v>2</v>
      </c>
      <c r="AW142" s="102" t="str">
        <f>'M18-2 2026 Version 1'!N82</f>
        <v>B2</v>
      </c>
      <c r="AX142" s="102" t="str">
        <f>'M18-2 2026 Version 1'!R82</f>
        <v>C2</v>
      </c>
      <c r="AY142" s="102" t="str">
        <f>'M18-2 2026 Version 1'!AB82</f>
        <v>TOWE2</v>
      </c>
      <c r="AZ142" s="102" t="str">
        <f>'M18-2 2026 Version 1'!AF82</f>
        <v>MTVL2</v>
      </c>
      <c r="BA142" s="102" t="str">
        <f>'M18-2 2026 Version 1'!AK82</f>
        <v>C1</v>
      </c>
      <c r="BB142" s="28" t="str">
        <f t="shared" si="3"/>
        <v>M18-2</v>
      </c>
      <c r="BC142" s="25">
        <v>46173</v>
      </c>
      <c r="BD142" s="22" t="str">
        <f t="shared" si="4"/>
        <v xml:space="preserve">NN / Feld </v>
      </c>
    </row>
    <row r="143" spans="44:56" x14ac:dyDescent="0.2">
      <c r="AR143" s="28" t="str">
        <f>'M18-2 2026 Version 1'!A86</f>
        <v>M18-2</v>
      </c>
      <c r="AS143" s="22">
        <f>'M18-2 2026 Version 1'!D86</f>
        <v>140</v>
      </c>
      <c r="AT143" s="151" t="str">
        <f>'M18-2 2026 Version 1'!F86</f>
        <v>Pl 7</v>
      </c>
      <c r="AU143" s="101" t="str">
        <f>'M18-2 2026 Version 1'!I86</f>
        <v>17:00</v>
      </c>
      <c r="AV143" s="102">
        <f>'M18-2 2026 Version 1'!L86</f>
        <v>1</v>
      </c>
      <c r="AW143" s="102" t="str">
        <f>'M18-2 2026 Version 1'!N86</f>
        <v>F4</v>
      </c>
      <c r="AX143" s="102" t="str">
        <f>'M18-2 2026 Version 1'!R86</f>
        <v>E4</v>
      </c>
      <c r="AY143" s="102" t="str">
        <f>'M18-2 2026 Version 1'!AB86</f>
        <v>MTVL2</v>
      </c>
      <c r="AZ143" s="102" t="str">
        <f>'M18-2 2026 Version 1'!AF86</f>
        <v>BCH2</v>
      </c>
      <c r="BA143" s="102" t="str">
        <f>'M18-2 2026 Version 1'!AK86</f>
        <v>F2</v>
      </c>
      <c r="BB143" s="28" t="str">
        <f t="shared" si="3"/>
        <v>M18-2</v>
      </c>
      <c r="BC143" s="25">
        <v>46173</v>
      </c>
      <c r="BD143" s="22" t="str">
        <f t="shared" ref="BD143:BD146" si="5">IF(OR(AV143=3,AV143=4),"PEPE1 / Feld ","NN / Feld ")</f>
        <v xml:space="preserve">NN / Feld </v>
      </c>
    </row>
    <row r="144" spans="44:56" x14ac:dyDescent="0.2">
      <c r="AR144" s="28" t="str">
        <f>'M18-2 2026 Version 1'!A87</f>
        <v>M18-2</v>
      </c>
      <c r="AS144" s="22">
        <f>'M18-2 2026 Version 1'!D87</f>
        <v>141</v>
      </c>
      <c r="AT144" s="151" t="str">
        <f>'M18-2 2026 Version 1'!F87</f>
        <v>Pl 5</v>
      </c>
      <c r="AU144" s="101" t="str">
        <f>'M18-2 2026 Version 1'!I87</f>
        <v>17:00</v>
      </c>
      <c r="AV144" s="102">
        <f>'M18-2 2026 Version 1'!L87</f>
        <v>2</v>
      </c>
      <c r="AW144" s="102" t="str">
        <f>'M18-2 2026 Version 1'!N87</f>
        <v>E3</v>
      </c>
      <c r="AX144" s="102" t="str">
        <f>'M18-2 2026 Version 1'!R87</f>
        <v>F3</v>
      </c>
      <c r="AY144" s="102" t="str">
        <f>'M18-2 2026 Version 1'!AB87</f>
        <v>KKNT</v>
      </c>
      <c r="AZ144" s="102" t="str">
        <f>'M18-2 2026 Version 1'!AF87</f>
        <v>WSV</v>
      </c>
      <c r="BA144" s="102" t="str">
        <f>'M18-2 2026 Version 1'!AK87</f>
        <v>E1</v>
      </c>
      <c r="BB144" s="28" t="str">
        <f t="shared" si="3"/>
        <v>M18-2</v>
      </c>
      <c r="BC144" s="25">
        <v>46173</v>
      </c>
      <c r="BD144" s="22" t="str">
        <f t="shared" si="5"/>
        <v xml:space="preserve">NN / Feld </v>
      </c>
    </row>
    <row r="145" spans="44:56" x14ac:dyDescent="0.2">
      <c r="AR145" s="28" t="str">
        <f>'M18-2 2026 Version 1'!A88</f>
        <v>M18-2</v>
      </c>
      <c r="AS145" s="22">
        <f>'M18-2 2026 Version 1'!D88</f>
        <v>142</v>
      </c>
      <c r="AT145" s="151" t="str">
        <f>'M18-2 2026 Version 1'!F88</f>
        <v>Pl 3</v>
      </c>
      <c r="AU145" s="101" t="str">
        <f>'M18-2 2026 Version 1'!I88</f>
        <v>17:50</v>
      </c>
      <c r="AV145" s="102">
        <f>'M18-2 2026 Version 1'!L88</f>
        <v>1</v>
      </c>
      <c r="AW145" s="102" t="str">
        <f>'M18-2 2026 Version 1'!N88</f>
        <v>F2</v>
      </c>
      <c r="AX145" s="102" t="str">
        <f>'M18-2 2026 Version 1'!R88</f>
        <v>E2</v>
      </c>
      <c r="AY145" s="102" t="str">
        <f>'M18-2 2026 Version 1'!AB88</f>
        <v>TOWE2</v>
      </c>
      <c r="AZ145" s="102" t="str">
        <f>'M18-2 2026 Version 1'!AF88</f>
        <v>MTVL2</v>
      </c>
      <c r="BA145" s="102" t="str">
        <f>'M18-2 2026 Version 1'!AK88</f>
        <v>F4</v>
      </c>
      <c r="BB145" s="28" t="str">
        <f t="shared" si="3"/>
        <v>M18-2</v>
      </c>
      <c r="BC145" s="25">
        <v>46173</v>
      </c>
      <c r="BD145" s="22" t="str">
        <f t="shared" si="5"/>
        <v xml:space="preserve">NN / Feld </v>
      </c>
    </row>
    <row r="146" spans="44:56" x14ac:dyDescent="0.2">
      <c r="AR146" s="28" t="str">
        <f>'M18-2 2026 Version 1'!A89</f>
        <v>M18-2</v>
      </c>
      <c r="AS146" s="22">
        <f>'M18-2 2026 Version 1'!D89</f>
        <v>143</v>
      </c>
      <c r="AT146" s="151" t="str">
        <f>'M18-2 2026 Version 1'!F89</f>
        <v>Pl 1</v>
      </c>
      <c r="AU146" s="101" t="str">
        <f>'M18-2 2026 Version 1'!I89</f>
        <v>17:50</v>
      </c>
      <c r="AV146" s="102">
        <f>'M18-2 2026 Version 1'!L89</f>
        <v>2</v>
      </c>
      <c r="AW146" s="102" t="str">
        <f>'M18-2 2026 Version 1'!N89</f>
        <v>E1</v>
      </c>
      <c r="AX146" s="102" t="str">
        <f>'M18-2 2026 Version 1'!R89</f>
        <v>F1</v>
      </c>
      <c r="AY146" s="102" t="str">
        <f>'M18-2 2026 Version 1'!AB89</f>
        <v>WSV</v>
      </c>
      <c r="AZ146" s="102" t="str">
        <f>'M18-2 2026 Version 1'!AF89</f>
        <v>KKNT</v>
      </c>
      <c r="BA146" s="102" t="str">
        <f>'M18-2 2026 Version 1'!AK89</f>
        <v>E3</v>
      </c>
      <c r="BB146" s="28" t="str">
        <f t="shared" si="3"/>
        <v>M18-2</v>
      </c>
      <c r="BC146" s="25">
        <v>46173</v>
      </c>
      <c r="BD146" s="22" t="str">
        <f t="shared" si="5"/>
        <v xml:space="preserve">NN / Feld </v>
      </c>
    </row>
    <row r="147" spans="44:56" x14ac:dyDescent="0.2">
      <c r="AR147" s="28" t="str">
        <f>'M18-1 2026 Version 1'!A28</f>
        <v>M18-1</v>
      </c>
      <c r="AS147" s="22">
        <f>'M18-1 2026 Version 1'!D28</f>
        <v>1</v>
      </c>
      <c r="AT147" s="151" t="str">
        <f>'M18-1 2026 Version 1'!F28</f>
        <v>A</v>
      </c>
      <c r="AU147" s="101" t="str">
        <f>'M18-1 2026 Version 1'!I28</f>
        <v>10:00</v>
      </c>
      <c r="AV147" s="102">
        <f>'M18-1 2026 Version 1'!L28</f>
        <v>1</v>
      </c>
      <c r="AW147" s="102" t="str">
        <f>'M18-1 2026 Version 1'!N28</f>
        <v>BCH1</v>
      </c>
      <c r="AX147" s="102" t="str">
        <f>'M18-1 2026 Version 1'!R28</f>
        <v>R2-1</v>
      </c>
      <c r="AY147" s="102" t="str">
        <f>'M18-1 2026 Version 1'!AB28</f>
        <v>MTVL</v>
      </c>
      <c r="AZ147" s="102" t="str">
        <f>'M18-1 2026 Version 1'!AF28</f>
        <v>TURA</v>
      </c>
      <c r="BA147" s="102" t="str">
        <f>'M18-1 2026 Version 1'!AK28</f>
        <v>MTVL</v>
      </c>
      <c r="BB147" s="28" t="str">
        <f t="shared" ref="BB147" si="6">AR147</f>
        <v>M18-1</v>
      </c>
      <c r="BC147" s="25">
        <v>46179</v>
      </c>
      <c r="BD147" s="22" t="str">
        <f>IF(OR(AV147=3,AV147=4),"PEPE1 / Feld ","KALT / Feld ")</f>
        <v xml:space="preserve">KALT / Feld </v>
      </c>
    </row>
    <row r="148" spans="44:56" x14ac:dyDescent="0.2">
      <c r="AR148" s="28" t="str">
        <f>'M18-1 2026 Version 1'!A29</f>
        <v>M18-1</v>
      </c>
      <c r="AS148" s="22">
        <f>'M18-1 2026 Version 1'!D29</f>
        <v>2</v>
      </c>
      <c r="AT148" s="151" t="str">
        <f>'M18-1 2026 Version 1'!F29</f>
        <v>B</v>
      </c>
      <c r="AU148" s="101" t="str">
        <f>'M18-1 2026 Version 1'!I29</f>
        <v>10:00</v>
      </c>
      <c r="AV148" s="102">
        <f>'M18-1 2026 Version 1'!L29</f>
        <v>2</v>
      </c>
      <c r="AW148" s="102" t="str">
        <f>'M18-1 2026 Version 1'!N29</f>
        <v>R2-3</v>
      </c>
      <c r="AX148" s="102" t="str">
        <f>'M18-1 2026 Version 1'!R29</f>
        <v>TSGB</v>
      </c>
      <c r="AY148" s="102" t="str">
        <f>'M18-1 2026 Version 1'!AB29</f>
        <v>HHT</v>
      </c>
      <c r="AZ148" s="102" t="str">
        <f>'M18-1 2026 Version 1'!AF29</f>
        <v>ETV</v>
      </c>
      <c r="BA148" s="102" t="str">
        <f>'M18-1 2026 Version 1'!AK29</f>
        <v>R2-2</v>
      </c>
      <c r="BB148" s="28" t="str">
        <f t="shared" ref="BB148:BB165" si="7">AR148</f>
        <v>M18-1</v>
      </c>
      <c r="BC148" s="25">
        <v>46179</v>
      </c>
      <c r="BD148" s="22" t="str">
        <f t="shared" ref="BD148:BD165" si="8">IF(OR(AV148=3,AV148=4),"PEPE1 / Feld ","KALT / Feld ")</f>
        <v xml:space="preserve">KALT / Feld </v>
      </c>
    </row>
    <row r="149" spans="44:56" x14ac:dyDescent="0.2">
      <c r="AR149" s="28" t="str">
        <f>'M18-1 2026 Version 1'!A30</f>
        <v>M18-1</v>
      </c>
      <c r="AS149" s="22">
        <f>'M18-1 2026 Version 1'!D30</f>
        <v>3</v>
      </c>
      <c r="AT149" s="151" t="str">
        <f>'M18-1 2026 Version 1'!F30</f>
        <v>D</v>
      </c>
      <c r="AU149" s="101" t="str">
        <f>'M18-1 2026 Version 1'!I30</f>
        <v>11:00</v>
      </c>
      <c r="AV149" s="102">
        <f>'M18-1 2026 Version 1'!L30</f>
        <v>1</v>
      </c>
      <c r="AW149" s="102" t="str">
        <f>'M18-1 2026 Version 1'!N30</f>
        <v>R2-2</v>
      </c>
      <c r="AX149" s="102" t="str">
        <f>'M18-1 2026 Version 1'!R30</f>
        <v>MTVL</v>
      </c>
      <c r="AY149" s="102" t="str">
        <f>'M18-1 2026 Version 1'!AB30</f>
        <v>TURA</v>
      </c>
      <c r="AZ149" s="102" t="str">
        <f>'M18-1 2026 Version 1'!AF30</f>
        <v>HHT</v>
      </c>
      <c r="BA149" s="102" t="str">
        <f>'M18-1 2026 Version 1'!AK30</f>
        <v>TSGB</v>
      </c>
      <c r="BB149" s="28" t="str">
        <f t="shared" si="7"/>
        <v>M18-1</v>
      </c>
      <c r="BC149" s="25">
        <v>46179</v>
      </c>
      <c r="BD149" s="22" t="str">
        <f t="shared" si="8"/>
        <v xml:space="preserve">KALT / Feld </v>
      </c>
    </row>
    <row r="150" spans="44:56" x14ac:dyDescent="0.2">
      <c r="AR150" s="28" t="str">
        <f>'M18-1 2026 Version 1'!A33</f>
        <v>M18-1</v>
      </c>
      <c r="AS150" s="22">
        <f>'M18-1 2026 Version 1'!D33</f>
        <v>4</v>
      </c>
      <c r="AT150" s="151" t="str">
        <f>'M18-1 2026 Version 1'!F33</f>
        <v>A</v>
      </c>
      <c r="AU150" s="101" t="str">
        <f>'M18-1 2026 Version 1'!I33</f>
        <v>12:00</v>
      </c>
      <c r="AV150" s="102">
        <f>'M18-1 2026 Version 1'!L33</f>
        <v>1</v>
      </c>
      <c r="AW150" s="102" t="str">
        <f>'M18-1 2026 Version 1'!N33</f>
        <v>R2-1</v>
      </c>
      <c r="AX150" s="102" t="str">
        <f>'M18-1 2026 Version 1'!R33</f>
        <v>R2-4</v>
      </c>
      <c r="AY150" s="102" t="str">
        <f>'M18-1 2026 Version 1'!AB33</f>
        <v>TURA</v>
      </c>
      <c r="AZ150" s="102" t="str">
        <f>'M18-1 2026 Version 1'!AF33</f>
        <v>HHT</v>
      </c>
      <c r="BA150" s="102" t="str">
        <f>'M18-1 2026 Version 1'!AK33</f>
        <v>RIST</v>
      </c>
      <c r="BB150" s="28" t="str">
        <f t="shared" si="7"/>
        <v>M18-1</v>
      </c>
      <c r="BC150" s="25">
        <v>46179</v>
      </c>
      <c r="BD150" s="22" t="str">
        <f t="shared" si="8"/>
        <v xml:space="preserve">KALT / Feld </v>
      </c>
    </row>
    <row r="151" spans="44:56" x14ac:dyDescent="0.2">
      <c r="AR151" s="28" t="str">
        <f>'M18-1 2026 Version 1'!A34</f>
        <v>M18-1</v>
      </c>
      <c r="AS151" s="22">
        <f>'M18-1 2026 Version 1'!D34</f>
        <v>5</v>
      </c>
      <c r="AT151" s="151" t="str">
        <f>'M18-1 2026 Version 1'!F34</f>
        <v>B</v>
      </c>
      <c r="AU151" s="101" t="str">
        <f>'M18-1 2026 Version 1'!I34</f>
        <v>12:00</v>
      </c>
      <c r="AV151" s="102">
        <f>'M18-1 2026 Version 1'!L34</f>
        <v>2</v>
      </c>
      <c r="AW151" s="102" t="str">
        <f>'M18-1 2026 Version 1'!N34</f>
        <v>HHT</v>
      </c>
      <c r="AX151" s="102" t="str">
        <f>'M18-1 2026 Version 1'!R34</f>
        <v>R2-3</v>
      </c>
      <c r="AY151" s="102" t="str">
        <f>'M18-1 2026 Version 1'!AB34</f>
        <v>ETV</v>
      </c>
      <c r="AZ151" s="102" t="str">
        <f>'M18-1 2026 Version 1'!AF34</f>
        <v>MTVL</v>
      </c>
      <c r="BA151" s="102" t="str">
        <f>'M18-1 2026 Version 1'!AK34</f>
        <v>TURA</v>
      </c>
      <c r="BB151" s="28" t="str">
        <f t="shared" si="7"/>
        <v>M18-1</v>
      </c>
      <c r="BC151" s="25">
        <v>46179</v>
      </c>
      <c r="BD151" s="22" t="str">
        <f t="shared" si="8"/>
        <v xml:space="preserve">KALT / Feld </v>
      </c>
    </row>
    <row r="152" spans="44:56" x14ac:dyDescent="0.2">
      <c r="AR152" s="28" t="str">
        <f>'M18-1 2026 Version 1'!A35</f>
        <v>M18-1</v>
      </c>
      <c r="AS152" s="22">
        <f>'M18-1 2026 Version 1'!D35</f>
        <v>6</v>
      </c>
      <c r="AT152" s="151" t="str">
        <f>'M18-1 2026 Version 1'!F35</f>
        <v>C</v>
      </c>
      <c r="AU152" s="101" t="str">
        <f>'M18-1 2026 Version 1'!I35</f>
        <v>13:00</v>
      </c>
      <c r="AV152" s="102">
        <f>'M18-1 2026 Version 1'!L35</f>
        <v>1</v>
      </c>
      <c r="AW152" s="102" t="str">
        <f>'M18-1 2026 Version 1'!N35</f>
        <v>ETV</v>
      </c>
      <c r="AX152" s="102" t="str">
        <f>'M18-1 2026 Version 1'!R35</f>
        <v>RIST</v>
      </c>
      <c r="AY152" s="102" t="str">
        <f>'M18-1 2026 Version 1'!AB35</f>
        <v>MTVL</v>
      </c>
      <c r="AZ152" s="102" t="str">
        <f>'M18-1 2026 Version 1'!AF35</f>
        <v>HHT</v>
      </c>
      <c r="BA152" s="102" t="str">
        <f>'M18-1 2026 Version 1'!AK35</f>
        <v>R2-1</v>
      </c>
      <c r="BB152" s="28" t="str">
        <f t="shared" si="7"/>
        <v>M18-1</v>
      </c>
      <c r="BC152" s="25">
        <v>46179</v>
      </c>
      <c r="BD152" s="22" t="str">
        <f t="shared" si="8"/>
        <v xml:space="preserve">KALT / Feld </v>
      </c>
    </row>
    <row r="153" spans="44:56" x14ac:dyDescent="0.2">
      <c r="AR153" s="28" t="str">
        <f>'M18-1 2026 Version 1'!A36</f>
        <v>M18-1</v>
      </c>
      <c r="AS153" s="22">
        <f>'M18-1 2026 Version 1'!D36</f>
        <v>7</v>
      </c>
      <c r="AT153" s="151" t="str">
        <f>'M18-1 2026 Version 1'!F36</f>
        <v>D</v>
      </c>
      <c r="AU153" s="101" t="str">
        <f>'M18-1 2026 Version 1'!I36</f>
        <v>13:00</v>
      </c>
      <c r="AV153" s="102">
        <f>'M18-1 2026 Version 1'!L36</f>
        <v>2</v>
      </c>
      <c r="AW153" s="102" t="str">
        <f>'M18-1 2026 Version 1'!N36</f>
        <v>TURA</v>
      </c>
      <c r="AX153" s="102" t="str">
        <f>'M18-1 2026 Version 1'!R36</f>
        <v>R2-2</v>
      </c>
      <c r="AY153" s="102" t="str">
        <f>'M18-1 2026 Version 1'!AB36</f>
        <v>TURA</v>
      </c>
      <c r="AZ153" s="102" t="str">
        <f>'M18-1 2026 Version 1'!AF36</f>
        <v>ETV</v>
      </c>
      <c r="BA153" s="102" t="str">
        <f>'M18-1 2026 Version 1'!AK36</f>
        <v>HHT</v>
      </c>
      <c r="BB153" s="28" t="str">
        <f t="shared" si="7"/>
        <v>M18-1</v>
      </c>
      <c r="BC153" s="25">
        <v>46179</v>
      </c>
      <c r="BD153" s="22" t="str">
        <f t="shared" si="8"/>
        <v xml:space="preserve">KALT / Feld </v>
      </c>
    </row>
    <row r="154" spans="44:56" x14ac:dyDescent="0.2">
      <c r="AR154" s="28" t="str">
        <f>'M18-1 2026 Version 1'!A39</f>
        <v>M18-1</v>
      </c>
      <c r="AS154" s="22">
        <f>'M18-1 2026 Version 1'!D39</f>
        <v>8</v>
      </c>
      <c r="AT154" s="151" t="str">
        <f>'M18-1 2026 Version 1'!F39</f>
        <v>A</v>
      </c>
      <c r="AU154" s="101" t="str">
        <f>'M18-1 2026 Version 1'!I39</f>
        <v>14:00</v>
      </c>
      <c r="AV154" s="102">
        <f>'M18-1 2026 Version 1'!L39</f>
        <v>2</v>
      </c>
      <c r="AW154" s="102" t="str">
        <f>'M18-1 2026 Version 1'!N39</f>
        <v>R2-4</v>
      </c>
      <c r="AX154" s="102" t="str">
        <f>'M18-1 2026 Version 1'!R39</f>
        <v>BCH1</v>
      </c>
      <c r="AY154" s="102" t="str">
        <f>'M18-1 2026 Version 1'!AB39</f>
        <v>R2-2</v>
      </c>
      <c r="AZ154" s="102" t="str">
        <f>'M18-1 2026 Version 1'!AF39</f>
        <v>MTVL</v>
      </c>
      <c r="BA154" s="102" t="str">
        <f>'M18-1 2026 Version 1'!AK39</f>
        <v>ETV</v>
      </c>
      <c r="BB154" s="28" t="str">
        <f t="shared" si="7"/>
        <v>M18-1</v>
      </c>
      <c r="BC154" s="25">
        <v>46179</v>
      </c>
      <c r="BD154" s="22" t="str">
        <f t="shared" si="8"/>
        <v xml:space="preserve">KALT / Feld </v>
      </c>
    </row>
    <row r="155" spans="44:56" x14ac:dyDescent="0.2">
      <c r="AR155" s="28" t="str">
        <f>'M18-1 2026 Version 1'!A40</f>
        <v>M18-1</v>
      </c>
      <c r="AS155" s="22">
        <f>'M18-1 2026 Version 1'!D40</f>
        <v>9</v>
      </c>
      <c r="AT155" s="151" t="str">
        <f>'M18-1 2026 Version 1'!F40</f>
        <v>B</v>
      </c>
      <c r="AU155" s="101" t="str">
        <f>'M18-1 2026 Version 1'!I40</f>
        <v>14:00</v>
      </c>
      <c r="AV155" s="102">
        <f>'M18-1 2026 Version 1'!L40</f>
        <v>1</v>
      </c>
      <c r="AW155" s="102" t="str">
        <f>'M18-1 2026 Version 1'!N40</f>
        <v>TSGB</v>
      </c>
      <c r="AX155" s="102" t="str">
        <f>'M18-1 2026 Version 1'!R40</f>
        <v>HHT</v>
      </c>
      <c r="AY155" s="102" t="str">
        <f>'M18-1 2026 Version 1'!AB40</f>
        <v>R2-3</v>
      </c>
      <c r="AZ155" s="102" t="str">
        <f>'M18-1 2026 Version 1'!AF40</f>
        <v>R2-4</v>
      </c>
      <c r="BA155" s="102" t="str">
        <f>'M18-1 2026 Version 1'!AK40</f>
        <v>R2-3</v>
      </c>
      <c r="BB155" s="28" t="str">
        <f t="shared" si="7"/>
        <v>M18-1</v>
      </c>
      <c r="BC155" s="25">
        <v>46179</v>
      </c>
      <c r="BD155" s="22" t="str">
        <f t="shared" si="8"/>
        <v xml:space="preserve">KALT / Feld </v>
      </c>
    </row>
    <row r="156" spans="44:56" x14ac:dyDescent="0.2">
      <c r="AR156" s="28" t="str">
        <f>'M18-1 2026 Version 1'!A41</f>
        <v>M18-1</v>
      </c>
      <c r="AS156" s="22">
        <f>'M18-1 2026 Version 1'!D41</f>
        <v>10</v>
      </c>
      <c r="AT156" s="151" t="str">
        <f>'M18-1 2026 Version 1'!F41</f>
        <v>C</v>
      </c>
      <c r="AU156" s="101" t="str">
        <f>'M18-1 2026 Version 1'!I41</f>
        <v>15:00</v>
      </c>
      <c r="AV156" s="102">
        <f>'M18-1 2026 Version 1'!L41</f>
        <v>2</v>
      </c>
      <c r="AW156" s="102" t="str">
        <f>'M18-1 2026 Version 1'!N41</f>
        <v>RIST</v>
      </c>
      <c r="AX156" s="102" t="str">
        <f>'M18-1 2026 Version 1'!R41</f>
        <v>ETV</v>
      </c>
      <c r="AY156" s="102" t="str">
        <f>'M18-1 2026 Version 1'!AB41</f>
        <v>R2-2</v>
      </c>
      <c r="AZ156" s="102" t="str">
        <f>'M18-1 2026 Version 1'!AF41</f>
        <v>R2-3</v>
      </c>
      <c r="BA156" s="102" t="str">
        <f>'M18-1 2026 Version 1'!AK41</f>
        <v>BCH1</v>
      </c>
      <c r="BB156" s="28" t="str">
        <f t="shared" si="7"/>
        <v>M18-1</v>
      </c>
      <c r="BC156" s="25">
        <v>46179</v>
      </c>
      <c r="BD156" s="22" t="str">
        <f t="shared" si="8"/>
        <v xml:space="preserve">KALT / Feld </v>
      </c>
    </row>
    <row r="157" spans="44:56" x14ac:dyDescent="0.2">
      <c r="AR157" s="28" t="str">
        <f>'M18-1 2026 Version 1'!A42</f>
        <v>M18-1</v>
      </c>
      <c r="AS157" s="22">
        <f>'M18-1 2026 Version 1'!D42</f>
        <v>11</v>
      </c>
      <c r="AT157" s="151" t="str">
        <f>'M18-1 2026 Version 1'!F42</f>
        <v>D</v>
      </c>
      <c r="AU157" s="101" t="str">
        <f>'M18-1 2026 Version 1'!I42</f>
        <v>15:00</v>
      </c>
      <c r="AV157" s="102">
        <f>'M18-1 2026 Version 1'!L42</f>
        <v>1</v>
      </c>
      <c r="AW157" s="102" t="str">
        <f>'M18-1 2026 Version 1'!N42</f>
        <v>MTVL</v>
      </c>
      <c r="AX157" s="102" t="str">
        <f>'M18-1 2026 Version 1'!R42</f>
        <v>TURA</v>
      </c>
      <c r="AY157" s="102" t="str">
        <f>'M18-1 2026 Version 1'!AB42</f>
        <v>RIST</v>
      </c>
      <c r="AZ157" s="102" t="str">
        <f>'M18-1 2026 Version 1'!AF42</f>
        <v>R2-4</v>
      </c>
      <c r="BA157" s="102" t="str">
        <f>'M18-1 2026 Version 1'!AK42</f>
        <v>R2-4</v>
      </c>
      <c r="BB157" s="28" t="str">
        <f t="shared" si="7"/>
        <v>M18-1</v>
      </c>
      <c r="BC157" s="25">
        <v>46179</v>
      </c>
      <c r="BD157" s="22" t="str">
        <f t="shared" si="8"/>
        <v xml:space="preserve">KALT / Feld </v>
      </c>
    </row>
    <row r="158" spans="44:56" x14ac:dyDescent="0.2">
      <c r="AR158" s="28" t="str">
        <f>'M18-1 2026 Version 1'!A45</f>
        <v>M18-1</v>
      </c>
      <c r="AS158" s="22">
        <f>'M18-1 2026 Version 1'!D45</f>
        <v>12</v>
      </c>
      <c r="AT158" s="151" t="str">
        <f>'M18-1 2026 Version 1'!F45</f>
        <v>E</v>
      </c>
      <c r="AU158" s="101" t="str">
        <f>'M18-1 2026 Version 1'!I45</f>
        <v>16:00</v>
      </c>
      <c r="AV158" s="102">
        <f>'M18-1 2026 Version 1'!L45</f>
        <v>2</v>
      </c>
      <c r="AW158" s="102" t="str">
        <f>'M18-1 2026 Version 1'!N45</f>
        <v>B2</v>
      </c>
      <c r="AX158" s="102" t="str">
        <f>'M18-1 2026 Version 1'!R45</f>
        <v>A1</v>
      </c>
      <c r="AY158" s="102" t="str">
        <f>'M18-1 2026 Version 1'!AB45</f>
        <v>R2-3</v>
      </c>
      <c r="AZ158" s="102" t="str">
        <f>'M18-1 2026 Version 1'!AF45</f>
        <v>R2-1</v>
      </c>
      <c r="BA158" s="102" t="str">
        <f>'M18-1 2026 Version 1'!AK45</f>
        <v>C1</v>
      </c>
      <c r="BB158" s="28" t="str">
        <f t="shared" si="7"/>
        <v>M18-1</v>
      </c>
      <c r="BC158" s="25">
        <v>46179</v>
      </c>
      <c r="BD158" s="22" t="str">
        <f t="shared" si="8"/>
        <v xml:space="preserve">KALT / Feld </v>
      </c>
    </row>
    <row r="159" spans="44:56" x14ac:dyDescent="0.2">
      <c r="AR159" s="28" t="str">
        <f>'M18-1 2026 Version 1'!A46</f>
        <v>M18-1</v>
      </c>
      <c r="AS159" s="22">
        <f>'M18-1 2026 Version 1'!D46</f>
        <v>13</v>
      </c>
      <c r="AT159" s="151" t="str">
        <f>'M18-1 2026 Version 1'!F46</f>
        <v>E</v>
      </c>
      <c r="AU159" s="101" t="str">
        <f>'M18-1 2026 Version 1'!I46</f>
        <v>16:00</v>
      </c>
      <c r="AV159" s="102">
        <f>'M18-1 2026 Version 1'!L46</f>
        <v>1</v>
      </c>
      <c r="AW159" s="102" t="str">
        <f>'M18-1 2026 Version 1'!N46</f>
        <v>B1</v>
      </c>
      <c r="AX159" s="102" t="str">
        <f>'M18-1 2026 Version 1'!R46</f>
        <v>A2</v>
      </c>
      <c r="AY159" s="102" t="str">
        <f>'M18-1 2026 Version 1'!AB46</f>
        <v>R2-2</v>
      </c>
      <c r="AZ159" s="102" t="str">
        <f>'M18-1 2026 Version 1'!AF46</f>
        <v>TSGB</v>
      </c>
      <c r="BA159" s="102" t="str">
        <f>'M18-1 2026 Version 1'!AK46</f>
        <v>C2</v>
      </c>
      <c r="BB159" s="28" t="str">
        <f t="shared" si="7"/>
        <v>M18-1</v>
      </c>
      <c r="BC159" s="25">
        <v>46179</v>
      </c>
      <c r="BD159" s="22" t="str">
        <f t="shared" si="8"/>
        <v xml:space="preserve">KALT / Feld </v>
      </c>
    </row>
    <row r="160" spans="44:56" x14ac:dyDescent="0.2">
      <c r="AR160" s="28" t="str">
        <f>'M18-1 2026 Version 1'!A47</f>
        <v>M18-1</v>
      </c>
      <c r="AS160" s="22">
        <f>'M18-1 2026 Version 1'!D47</f>
        <v>14</v>
      </c>
      <c r="AT160" s="151" t="str">
        <f>'M18-1 2026 Version 1'!F47</f>
        <v>F</v>
      </c>
      <c r="AU160" s="101" t="str">
        <f>'M18-1 2026 Version 1'!I47</f>
        <v>17:00</v>
      </c>
      <c r="AV160" s="102">
        <f>'M18-1 2026 Version 1'!L47</f>
        <v>1</v>
      </c>
      <c r="AW160" s="102" t="str">
        <f>'M18-1 2026 Version 1'!N47</f>
        <v>D1</v>
      </c>
      <c r="AX160" s="102" t="str">
        <f>'M18-1 2026 Version 1'!R47</f>
        <v>C2</v>
      </c>
      <c r="AY160" s="102" t="str">
        <f>'M18-1 2026 Version 1'!AB47</f>
        <v>R2-4</v>
      </c>
      <c r="AZ160" s="102" t="str">
        <f>'M18-1 2026 Version 1'!AF47</f>
        <v>BCH1</v>
      </c>
      <c r="BA160" s="102" t="str">
        <f>'M18-1 2026 Version 1'!AK47</f>
        <v>B1</v>
      </c>
      <c r="BB160" s="28" t="str">
        <f t="shared" si="7"/>
        <v>M18-1</v>
      </c>
      <c r="BC160" s="25">
        <v>46179</v>
      </c>
      <c r="BD160" s="22" t="str">
        <f t="shared" si="8"/>
        <v xml:space="preserve">KALT / Feld </v>
      </c>
    </row>
    <row r="161" spans="44:56" x14ac:dyDescent="0.2">
      <c r="AR161" s="28" t="str">
        <f>'M18-1 2026 Version 1'!A48</f>
        <v>M18-1</v>
      </c>
      <c r="AS161" s="22">
        <f>'M18-1 2026 Version 1'!D48</f>
        <v>15</v>
      </c>
      <c r="AT161" s="151" t="str">
        <f>'M18-1 2026 Version 1'!F48</f>
        <v>F</v>
      </c>
      <c r="AU161" s="101" t="str">
        <f>'M18-1 2026 Version 1'!I48</f>
        <v>17:00</v>
      </c>
      <c r="AV161" s="102">
        <f>'M18-1 2026 Version 1'!L48</f>
        <v>2</v>
      </c>
      <c r="AW161" s="102" t="str">
        <f>'M18-1 2026 Version 1'!N48</f>
        <v>D2</v>
      </c>
      <c r="AX161" s="102" t="str">
        <f>'M18-1 2026 Version 1'!R48</f>
        <v>C1</v>
      </c>
      <c r="AY161" s="102" t="str">
        <f>'M18-1 2026 Version 1'!AB48</f>
        <v>TSGB</v>
      </c>
      <c r="AZ161" s="102" t="str">
        <f>'M18-1 2026 Version 1'!AF48</f>
        <v>RIST</v>
      </c>
      <c r="BA161" s="102" t="str">
        <f>'M18-1 2026 Version 1'!AK48</f>
        <v>B2</v>
      </c>
      <c r="BB161" s="28" t="str">
        <f t="shared" si="7"/>
        <v>M18-1</v>
      </c>
      <c r="BC161" s="25">
        <v>46179</v>
      </c>
      <c r="BD161" s="22" t="str">
        <f t="shared" si="8"/>
        <v xml:space="preserve">KALT / Feld </v>
      </c>
    </row>
    <row r="162" spans="44:56" x14ac:dyDescent="0.2">
      <c r="AR162" s="28" t="str">
        <f>'M18-1 2026 Version 1'!A49</f>
        <v>M18-1</v>
      </c>
      <c r="AS162" s="22">
        <f>'M18-1 2026 Version 1'!D49</f>
        <v>16</v>
      </c>
      <c r="AT162" s="151" t="str">
        <f>'M18-1 2026 Version 1'!F49</f>
        <v>E</v>
      </c>
      <c r="AU162" s="101" t="str">
        <f>'M18-1 2026 Version 1'!I49</f>
        <v>18:00</v>
      </c>
      <c r="AV162" s="102">
        <f>'M18-1 2026 Version 1'!L49</f>
        <v>1</v>
      </c>
      <c r="AW162" s="102" t="str">
        <f>'M18-1 2026 Version 1'!N49</f>
        <v>A1</v>
      </c>
      <c r="AX162" s="102" t="str">
        <f>'M18-1 2026 Version 1'!R49</f>
        <v>B1</v>
      </c>
      <c r="AY162" s="102" t="str">
        <f>'M18-1 2026 Version 1'!AB49</f>
        <v>R2-1</v>
      </c>
      <c r="AZ162" s="102" t="str">
        <f>'M18-1 2026 Version 1'!AF49</f>
        <v>TSGB</v>
      </c>
      <c r="BA162" s="102" t="str">
        <f>'M18-1 2026 Version 1'!AK49</f>
        <v>D1</v>
      </c>
      <c r="BB162" s="28" t="str">
        <f t="shared" si="7"/>
        <v>M18-1</v>
      </c>
      <c r="BC162" s="25">
        <v>46179</v>
      </c>
      <c r="BD162" s="22" t="str">
        <f t="shared" si="8"/>
        <v xml:space="preserve">KALT / Feld </v>
      </c>
    </row>
    <row r="163" spans="44:56" x14ac:dyDescent="0.2">
      <c r="AR163" s="28" t="str">
        <f>'M18-1 2026 Version 1'!A50</f>
        <v>M18-1</v>
      </c>
      <c r="AS163" s="22">
        <f>'M18-1 2026 Version 1'!D50</f>
        <v>17</v>
      </c>
      <c r="AT163" s="151" t="str">
        <f>'M18-1 2026 Version 1'!F50</f>
        <v>E</v>
      </c>
      <c r="AU163" s="101" t="str">
        <f>'M18-1 2026 Version 1'!I50</f>
        <v>18:00</v>
      </c>
      <c r="AV163" s="102">
        <f>'M18-1 2026 Version 1'!L50</f>
        <v>2</v>
      </c>
      <c r="AW163" s="102" t="str">
        <f>'M18-1 2026 Version 1'!N50</f>
        <v>A2</v>
      </c>
      <c r="AX163" s="102" t="str">
        <f>'M18-1 2026 Version 1'!R50</f>
        <v>B2</v>
      </c>
      <c r="AY163" s="102" t="str">
        <f>'M18-1 2026 Version 1'!AB50</f>
        <v>BCH1</v>
      </c>
      <c r="AZ163" s="102" t="str">
        <f>'M18-1 2026 Version 1'!AF50</f>
        <v>RIST</v>
      </c>
      <c r="BA163" s="102" t="str">
        <f>'M18-1 2026 Version 1'!AK50</f>
        <v>D2</v>
      </c>
      <c r="BB163" s="28" t="str">
        <f t="shared" si="7"/>
        <v>M18-1</v>
      </c>
      <c r="BC163" s="25">
        <v>46179</v>
      </c>
      <c r="BD163" s="22" t="str">
        <f t="shared" si="8"/>
        <v xml:space="preserve">KALT / Feld </v>
      </c>
    </row>
    <row r="164" spans="44:56" x14ac:dyDescent="0.2">
      <c r="AR164" s="28" t="str">
        <f>'M18-1 2026 Version 1'!A51</f>
        <v>M18-1</v>
      </c>
      <c r="AS164" s="22">
        <f>'M18-1 2026 Version 1'!D51</f>
        <v>18</v>
      </c>
      <c r="AT164" s="151" t="str">
        <f>'M18-1 2026 Version 1'!F51</f>
        <v>F</v>
      </c>
      <c r="AU164" s="101" t="str">
        <f>'M18-1 2026 Version 1'!I51</f>
        <v>19:00</v>
      </c>
      <c r="AV164" s="102">
        <f>'M18-1 2026 Version 1'!L51</f>
        <v>1</v>
      </c>
      <c r="AW164" s="102" t="str">
        <f>'M18-1 2026 Version 1'!N51</f>
        <v>C1</v>
      </c>
      <c r="AX164" s="102" t="str">
        <f>'M18-1 2026 Version 1'!R51</f>
        <v>D1</v>
      </c>
      <c r="AY164" s="102" t="str">
        <f>'M18-1 2026 Version 1'!AB51</f>
        <v>RIST</v>
      </c>
      <c r="AZ164" s="102" t="str">
        <f>'M18-1 2026 Version 1'!AF51</f>
        <v>R2-1</v>
      </c>
      <c r="BA164" s="102" t="str">
        <f>'M18-1 2026 Version 1'!AK51</f>
        <v>A1</v>
      </c>
      <c r="BB164" s="28" t="str">
        <f t="shared" si="7"/>
        <v>M18-1</v>
      </c>
      <c r="BC164" s="25">
        <v>46179</v>
      </c>
      <c r="BD164" s="22" t="str">
        <f t="shared" si="8"/>
        <v xml:space="preserve">KALT / Feld </v>
      </c>
    </row>
    <row r="165" spans="44:56" x14ac:dyDescent="0.2">
      <c r="AR165" s="28" t="str">
        <f>'M18-1 2026 Version 1'!A52</f>
        <v>M18-1</v>
      </c>
      <c r="AS165" s="22">
        <f>'M18-1 2026 Version 1'!D52</f>
        <v>19</v>
      </c>
      <c r="AT165" s="151" t="str">
        <f>'M18-1 2026 Version 1'!F52</f>
        <v>F</v>
      </c>
      <c r="AU165" s="101" t="str">
        <f>'M18-1 2026 Version 1'!I52</f>
        <v>19:00</v>
      </c>
      <c r="AV165" s="102">
        <f>'M18-1 2026 Version 1'!L52</f>
        <v>2</v>
      </c>
      <c r="AW165" s="102" t="str">
        <f>'M18-1 2026 Version 1'!N52</f>
        <v>C2</v>
      </c>
      <c r="AX165" s="102" t="str">
        <f>'M18-1 2026 Version 1'!R52</f>
        <v>D2</v>
      </c>
      <c r="AY165" s="102" t="str">
        <f>'M18-1 2026 Version 1'!AB52</f>
        <v>TSGB</v>
      </c>
      <c r="AZ165" s="102" t="str">
        <f>'M18-1 2026 Version 1'!AF52</f>
        <v>BCH1</v>
      </c>
      <c r="BA165" s="102" t="str">
        <f>'M18-1 2026 Version 1'!AK52</f>
        <v>A2</v>
      </c>
      <c r="BB165" s="28" t="str">
        <f t="shared" si="7"/>
        <v>M18-1</v>
      </c>
      <c r="BC165" s="25">
        <v>46179</v>
      </c>
      <c r="BD165" s="22" t="str">
        <f t="shared" si="8"/>
        <v xml:space="preserve">KALT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AJ56:AM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5C557CEA-C875-47E2-B7E8-7C2AE0DCD1D6}">
      <formula1>$AS$104:$AS$165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F1A14-722F-47A1-BB4F-E2A2077488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AEB01-2466-4E0D-B2C0-479E2C440A24}">
  <ds:schemaRefs>
    <ds:schemaRef ds:uri="http://schemas.openxmlformats.org/package/2006/metadata/core-properties"/>
    <ds:schemaRef ds:uri="http://purl.org/dc/terms/"/>
    <ds:schemaRef ds:uri="http://purl.org/dc/dcmitype/"/>
    <ds:schemaRef ds:uri="bbd4fc41-7693-44e6-9810-79c98718f6bb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1689e5c-6649-445e-81b8-d8bd44946d7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9D91DF-8E97-4564-BD7D-A42AEFB59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M18-2 2026 Version 1</vt:lpstr>
      <vt:lpstr>M18-1 2026 Version 1</vt:lpstr>
      <vt:lpstr>Tabelle2</vt:lpstr>
      <vt:lpstr>M18-2 2026</vt:lpstr>
      <vt:lpstr>SBB zum Ausdrucken</vt:lpstr>
      <vt:lpstr>'M18-1 2026 Version 1'!Druckbereich</vt:lpstr>
      <vt:lpstr>'M18-2 2026 Version 1'!Druckbereich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Julia Schäper</cp:lastModifiedBy>
  <cp:lastPrinted>2026-05-06T18:20:19Z</cp:lastPrinted>
  <dcterms:created xsi:type="dcterms:W3CDTF">2025-05-27T14:25:51Z</dcterms:created>
  <dcterms:modified xsi:type="dcterms:W3CDTF">2026-05-07T13:38:00Z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  <property fmtid="{D5CDD505-2E9C-101B-9397-08002B2CF9AE}" pid="10" name="MediaServiceImageTags">
    <vt:lpwstr/>
  </property>
</Properties>
</file>