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gs\OneDrive - Hamburger Basketball Verband (1)\Dokumente\Saisons\!Saison 25-26\Jugend\JQT 2026\Spielpläne\"/>
    </mc:Choice>
  </mc:AlternateContent>
  <xr:revisionPtr revIDLastSave="3" documentId="13_ncr:1_{2DADE7B3-8EA5-4EC9-8C80-6AF5EAA6F1DA}" xr6:coauthVersionLast="36" xr6:coauthVersionMax="47" xr10:uidLastSave="{BEDBC7A1-FC16-4BDF-AA4B-DD9F71EA28E0}"/>
  <bookViews>
    <workbookView xWindow="28680" yWindow="-120" windowWidth="29040" windowHeight="15840" activeTab="1" xr2:uid="{D6910CAC-40FF-4F1E-8CE8-1B3A1AA6BEC7}"/>
  </bookViews>
  <sheets>
    <sheet name="M18-2 2026 Version 1" sheetId="5" r:id="rId1"/>
    <sheet name="M18-1 2026 Version 1" sheetId="8" r:id="rId2"/>
    <sheet name="Tabelle2" sheetId="7" state="hidden" r:id="rId3"/>
    <sheet name="M18-2 2026" sheetId="4" state="hidden" r:id="rId4"/>
    <sheet name="SBB zum Ausdrucken" sheetId="3" r:id="rId5"/>
  </sheets>
  <externalReferences>
    <externalReference r:id="rId6"/>
    <externalReference r:id="rId7"/>
  </externalReferences>
  <definedNames>
    <definedName name="_xlnm._FilterDatabase" localSheetId="4" hidden="1">'SBB zum Ausdrucken'!$AR$103:$BD$165</definedName>
    <definedName name="_MEN2">[1]Men!#REF!</definedName>
    <definedName name="_xlnm.Print_Area" localSheetId="1">'M18-1 2026 Version 1'!$A$2:$AN$100</definedName>
    <definedName name="_xlnm.Print_Area" localSheetId="0">'M18-2 2026 Version 1'!$A$2:$AN$166</definedName>
    <definedName name="_xlnm.Print_Area" localSheetId="4">'SBB zum Ausdrucken'!$B$2:$AM$74</definedName>
    <definedName name="SP">[2]Ansetzung!$Q$1:$AE$999</definedName>
    <definedName name="Spiel" localSheetId="4">'SBB zum Ausdrucken'!$F$7</definedName>
    <definedName name="Spiel1" localSheetId="4">'SBB zum Ausdrucken'!$H$1</definedName>
    <definedName name="Spiel1">#REF!</definedName>
    <definedName name="wU16T">[1]Men!#REF!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165" i="3" l="1"/>
  <c r="AT165" i="3"/>
  <c r="AU165" i="3"/>
  <c r="AV165" i="3"/>
  <c r="BD165" i="3" s="1"/>
  <c r="AS148" i="3"/>
  <c r="AT148" i="3"/>
  <c r="AU148" i="3"/>
  <c r="AV148" i="3"/>
  <c r="BD148" i="3" s="1"/>
  <c r="AS149" i="3"/>
  <c r="AT149" i="3"/>
  <c r="AU149" i="3"/>
  <c r="AV149" i="3"/>
  <c r="BD149" i="3" s="1"/>
  <c r="AS150" i="3"/>
  <c r="AT150" i="3"/>
  <c r="AU150" i="3"/>
  <c r="AV150" i="3"/>
  <c r="BD150" i="3" s="1"/>
  <c r="AS151" i="3"/>
  <c r="AT151" i="3"/>
  <c r="AU151" i="3"/>
  <c r="AV151" i="3"/>
  <c r="BD151" i="3" s="1"/>
  <c r="AS152" i="3"/>
  <c r="AT152" i="3"/>
  <c r="AU152" i="3"/>
  <c r="AV152" i="3"/>
  <c r="BD152" i="3" s="1"/>
  <c r="AS153" i="3"/>
  <c r="AT153" i="3"/>
  <c r="AU153" i="3"/>
  <c r="AV153" i="3"/>
  <c r="BD153" i="3" s="1"/>
  <c r="AS154" i="3"/>
  <c r="AT154" i="3"/>
  <c r="AU154" i="3"/>
  <c r="AV154" i="3"/>
  <c r="BD154" i="3" s="1"/>
  <c r="AS155" i="3"/>
  <c r="AT155" i="3"/>
  <c r="AU155" i="3"/>
  <c r="AV155" i="3"/>
  <c r="BD155" i="3" s="1"/>
  <c r="AS156" i="3"/>
  <c r="AT156" i="3"/>
  <c r="AU156" i="3"/>
  <c r="AV156" i="3"/>
  <c r="BD156" i="3" s="1"/>
  <c r="AS157" i="3"/>
  <c r="AT157" i="3"/>
  <c r="AU157" i="3"/>
  <c r="AV157" i="3"/>
  <c r="BD157" i="3" s="1"/>
  <c r="AS158" i="3"/>
  <c r="AT158" i="3"/>
  <c r="AU158" i="3"/>
  <c r="AV158" i="3"/>
  <c r="BD158" i="3" s="1"/>
  <c r="AS159" i="3"/>
  <c r="AT159" i="3"/>
  <c r="AU159" i="3"/>
  <c r="AV159" i="3"/>
  <c r="BD159" i="3" s="1"/>
  <c r="AS160" i="3"/>
  <c r="AT160" i="3"/>
  <c r="AU160" i="3"/>
  <c r="AV160" i="3"/>
  <c r="BD160" i="3" s="1"/>
  <c r="AS161" i="3"/>
  <c r="AT161" i="3"/>
  <c r="AU161" i="3"/>
  <c r="AV161" i="3"/>
  <c r="BD161" i="3" s="1"/>
  <c r="AS162" i="3"/>
  <c r="AT162" i="3"/>
  <c r="AU162" i="3"/>
  <c r="AV162" i="3"/>
  <c r="BD162" i="3" s="1"/>
  <c r="AS163" i="3"/>
  <c r="AT163" i="3"/>
  <c r="AU163" i="3"/>
  <c r="AV163" i="3"/>
  <c r="BD163" i="3" s="1"/>
  <c r="AS164" i="3"/>
  <c r="AT164" i="3"/>
  <c r="AU164" i="3"/>
  <c r="AV164" i="3"/>
  <c r="BD164" i="3" s="1"/>
  <c r="AV147" i="3"/>
  <c r="BD147" i="3" s="1"/>
  <c r="AU147" i="3"/>
  <c r="AT147" i="3"/>
  <c r="AS147" i="3"/>
  <c r="AS143" i="3"/>
  <c r="AT143" i="3"/>
  <c r="AU143" i="3"/>
  <c r="AV143" i="3"/>
  <c r="BD143" i="3"/>
  <c r="AS144" i="3"/>
  <c r="AT144" i="3"/>
  <c r="AU144" i="3"/>
  <c r="AV144" i="3"/>
  <c r="BD144" i="3"/>
  <c r="AS145" i="3"/>
  <c r="AT145" i="3"/>
  <c r="AU145" i="3"/>
  <c r="AV145" i="3"/>
  <c r="BD145" i="3"/>
  <c r="AS146" i="3"/>
  <c r="AT146" i="3"/>
  <c r="AU146" i="3"/>
  <c r="AV146" i="3"/>
  <c r="BD146" i="3"/>
  <c r="AS133" i="3"/>
  <c r="AT133" i="3"/>
  <c r="AU133" i="3"/>
  <c r="AV133" i="3"/>
  <c r="BD133" i="3"/>
  <c r="AS134" i="3"/>
  <c r="AT134" i="3"/>
  <c r="AU134" i="3"/>
  <c r="AV134" i="3"/>
  <c r="BD134" i="3"/>
  <c r="AS135" i="3"/>
  <c r="AT135" i="3"/>
  <c r="AU135" i="3"/>
  <c r="AV135" i="3"/>
  <c r="BD135" i="3"/>
  <c r="AS136" i="3"/>
  <c r="AT136" i="3"/>
  <c r="AU136" i="3"/>
  <c r="AV136" i="3"/>
  <c r="BD136" i="3"/>
  <c r="AS137" i="3"/>
  <c r="AT137" i="3"/>
  <c r="AU137" i="3"/>
  <c r="AV137" i="3"/>
  <c r="BD137" i="3"/>
  <c r="AS138" i="3"/>
  <c r="AT138" i="3"/>
  <c r="AU138" i="3"/>
  <c r="AV138" i="3"/>
  <c r="BD138" i="3"/>
  <c r="AS139" i="3"/>
  <c r="AT139" i="3"/>
  <c r="AU139" i="3"/>
  <c r="AV139" i="3"/>
  <c r="BD139" i="3"/>
  <c r="AS140" i="3"/>
  <c r="AT140" i="3"/>
  <c r="AU140" i="3"/>
  <c r="AV140" i="3"/>
  <c r="BD140" i="3"/>
  <c r="AS141" i="3"/>
  <c r="AT141" i="3"/>
  <c r="AU141" i="3"/>
  <c r="AV141" i="3"/>
  <c r="BD141" i="3"/>
  <c r="AS142" i="3"/>
  <c r="AT142" i="3"/>
  <c r="AU142" i="3"/>
  <c r="AV142" i="3"/>
  <c r="BD142" i="3"/>
  <c r="AS105" i="3"/>
  <c r="AT105" i="3"/>
  <c r="AU105" i="3"/>
  <c r="AV105" i="3"/>
  <c r="BD105" i="3"/>
  <c r="AS106" i="3"/>
  <c r="AT106" i="3"/>
  <c r="AU106" i="3"/>
  <c r="AV106" i="3"/>
  <c r="BD106" i="3"/>
  <c r="AS107" i="3"/>
  <c r="AT107" i="3"/>
  <c r="AU107" i="3"/>
  <c r="AV107" i="3"/>
  <c r="BD107" i="3"/>
  <c r="AS108" i="3"/>
  <c r="AT108" i="3"/>
  <c r="AU108" i="3"/>
  <c r="AV108" i="3"/>
  <c r="BD108" i="3"/>
  <c r="AS109" i="3"/>
  <c r="AT109" i="3"/>
  <c r="AU109" i="3"/>
  <c r="AV109" i="3"/>
  <c r="BD109" i="3"/>
  <c r="AS110" i="3"/>
  <c r="AT110" i="3"/>
  <c r="AU110" i="3"/>
  <c r="AV110" i="3"/>
  <c r="BD110" i="3"/>
  <c r="AS111" i="3"/>
  <c r="AT111" i="3"/>
  <c r="AU111" i="3"/>
  <c r="AV111" i="3"/>
  <c r="BD111" i="3"/>
  <c r="AS112" i="3"/>
  <c r="AT112" i="3"/>
  <c r="AU112" i="3"/>
  <c r="AV112" i="3"/>
  <c r="BD112" i="3"/>
  <c r="AS113" i="3"/>
  <c r="AT113" i="3"/>
  <c r="AU113" i="3"/>
  <c r="AV113" i="3"/>
  <c r="BD113" i="3"/>
  <c r="AS114" i="3"/>
  <c r="AT114" i="3"/>
  <c r="AU114" i="3"/>
  <c r="AV114" i="3"/>
  <c r="BD114" i="3"/>
  <c r="AS115" i="3"/>
  <c r="AT115" i="3"/>
  <c r="AU115" i="3"/>
  <c r="AV115" i="3"/>
  <c r="BD115" i="3"/>
  <c r="AS116" i="3"/>
  <c r="AT116" i="3"/>
  <c r="AU116" i="3"/>
  <c r="AV116" i="3"/>
  <c r="BD116" i="3"/>
  <c r="AS117" i="3"/>
  <c r="AT117" i="3"/>
  <c r="AU117" i="3"/>
  <c r="AV117" i="3"/>
  <c r="BD117" i="3"/>
  <c r="AS118" i="3"/>
  <c r="AT118" i="3"/>
  <c r="AU118" i="3"/>
  <c r="AV118" i="3"/>
  <c r="BD118" i="3"/>
  <c r="AS119" i="3"/>
  <c r="AT119" i="3"/>
  <c r="AU119" i="3"/>
  <c r="AV119" i="3"/>
  <c r="BD119" i="3"/>
  <c r="AS120" i="3"/>
  <c r="AT120" i="3"/>
  <c r="AU120" i="3"/>
  <c r="AV120" i="3"/>
  <c r="BD120" i="3"/>
  <c r="AS121" i="3"/>
  <c r="AT121" i="3"/>
  <c r="AU121" i="3"/>
  <c r="AV121" i="3"/>
  <c r="BD121" i="3"/>
  <c r="AS122" i="3"/>
  <c r="AT122" i="3"/>
  <c r="AU122" i="3"/>
  <c r="AV122" i="3"/>
  <c r="BD122" i="3"/>
  <c r="AS123" i="3"/>
  <c r="AT123" i="3"/>
  <c r="AU123" i="3"/>
  <c r="AV123" i="3"/>
  <c r="BD123" i="3"/>
  <c r="AS124" i="3"/>
  <c r="AT124" i="3"/>
  <c r="AU124" i="3"/>
  <c r="AV124" i="3"/>
  <c r="BD124" i="3"/>
  <c r="AS125" i="3"/>
  <c r="AT125" i="3"/>
  <c r="AU125" i="3"/>
  <c r="AV125" i="3"/>
  <c r="BD125" i="3"/>
  <c r="AS126" i="3"/>
  <c r="AT126" i="3"/>
  <c r="AU126" i="3"/>
  <c r="AV126" i="3"/>
  <c r="BD126" i="3"/>
  <c r="AS127" i="3"/>
  <c r="AT127" i="3"/>
  <c r="AU127" i="3"/>
  <c r="AV127" i="3"/>
  <c r="BD127" i="3"/>
  <c r="AS128" i="3"/>
  <c r="AT128" i="3"/>
  <c r="AU128" i="3"/>
  <c r="AV128" i="3"/>
  <c r="BD128" i="3"/>
  <c r="AS129" i="3"/>
  <c r="AT129" i="3"/>
  <c r="AU129" i="3"/>
  <c r="AV129" i="3"/>
  <c r="BD129" i="3"/>
  <c r="AS130" i="3"/>
  <c r="AT130" i="3"/>
  <c r="AU130" i="3"/>
  <c r="AV130" i="3"/>
  <c r="BD130" i="3"/>
  <c r="AS131" i="3"/>
  <c r="AT131" i="3"/>
  <c r="AU131" i="3"/>
  <c r="AV131" i="3"/>
  <c r="BD131" i="3"/>
  <c r="AS132" i="3"/>
  <c r="AT132" i="3"/>
  <c r="AU132" i="3"/>
  <c r="AV132" i="3"/>
  <c r="BD132" i="3"/>
  <c r="AV104" i="3"/>
  <c r="BD104" i="3" s="1"/>
  <c r="AU104" i="3"/>
  <c r="AT104" i="3"/>
  <c r="AS104" i="3"/>
  <c r="AY157" i="3"/>
  <c r="AZ154" i="3"/>
  <c r="AY153" i="3"/>
  <c r="AZ159" i="3"/>
  <c r="AZ152" i="3"/>
  <c r="AY150" i="3"/>
  <c r="AY152" i="3"/>
  <c r="AZ153" i="3"/>
  <c r="AZ161" i="3"/>
  <c r="AZ150" i="3"/>
  <c r="AY161" i="3"/>
  <c r="AZ160" i="3"/>
  <c r="AY149" i="3"/>
  <c r="AZ151" i="3"/>
  <c r="AY151" i="3"/>
  <c r="AZ163" i="3"/>
  <c r="AZ149" i="3"/>
  <c r="AZ162" i="3"/>
  <c r="AY163" i="3"/>
  <c r="AZ147" i="3"/>
  <c r="AY147" i="3"/>
  <c r="AZ148" i="3"/>
  <c r="AY164" i="3"/>
  <c r="AY148" i="3"/>
  <c r="AY165" i="3"/>
  <c r="AZ165" i="3"/>
  <c r="A100" i="8" l="1"/>
  <c r="A98" i="8"/>
  <c r="AA96" i="8"/>
  <c r="X96" i="8"/>
  <c r="U96" i="8"/>
  <c r="Q96" i="8"/>
  <c r="M96" i="8"/>
  <c r="J96" i="8"/>
  <c r="G96" i="8"/>
  <c r="D96" i="8"/>
  <c r="A96" i="8"/>
  <c r="M92" i="8"/>
  <c r="I92" i="8"/>
  <c r="E92" i="8"/>
  <c r="I91" i="8"/>
  <c r="E91" i="8"/>
  <c r="S90" i="8"/>
  <c r="Q90" i="8"/>
  <c r="O90" i="8"/>
  <c r="M90" i="8"/>
  <c r="E90" i="8"/>
  <c r="S89" i="8"/>
  <c r="Q89" i="8"/>
  <c r="O89" i="8"/>
  <c r="M89" i="8"/>
  <c r="A88" i="8"/>
  <c r="M86" i="8"/>
  <c r="I86" i="8"/>
  <c r="E86" i="8"/>
  <c r="I85" i="8"/>
  <c r="E85" i="8"/>
  <c r="S84" i="8"/>
  <c r="Q84" i="8"/>
  <c r="O84" i="8"/>
  <c r="M84" i="8"/>
  <c r="E84" i="8"/>
  <c r="S83" i="8"/>
  <c r="Q83" i="8"/>
  <c r="O83" i="8"/>
  <c r="M83" i="8"/>
  <c r="A82" i="8"/>
  <c r="I80" i="8"/>
  <c r="E80" i="8"/>
  <c r="O79" i="8"/>
  <c r="M79" i="8"/>
  <c r="E79" i="8"/>
  <c r="B79" i="8"/>
  <c r="I77" i="8" s="1"/>
  <c r="O78" i="8"/>
  <c r="M78" i="8"/>
  <c r="S80" i="8" s="1"/>
  <c r="K78" i="8"/>
  <c r="I78" i="8"/>
  <c r="W78" i="8" s="1"/>
  <c r="B78" i="8"/>
  <c r="E77" i="8" s="1"/>
  <c r="A77" i="8"/>
  <c r="I75" i="8"/>
  <c r="O74" i="8"/>
  <c r="M74" i="8"/>
  <c r="E74" i="8"/>
  <c r="B74" i="8"/>
  <c r="I72" i="8" s="1"/>
  <c r="AF74" i="8" s="1"/>
  <c r="K73" i="8"/>
  <c r="S73" i="8" s="1"/>
  <c r="I73" i="8"/>
  <c r="Q73" i="8" s="1"/>
  <c r="B73" i="8"/>
  <c r="E72" i="8" s="1"/>
  <c r="A72" i="8"/>
  <c r="I70" i="8"/>
  <c r="E70" i="8"/>
  <c r="O69" i="8"/>
  <c r="M69" i="8"/>
  <c r="E69" i="8"/>
  <c r="B69" i="8"/>
  <c r="I67" i="8" s="1"/>
  <c r="O68" i="8"/>
  <c r="M68" i="8"/>
  <c r="S70" i="8" s="1"/>
  <c r="K68" i="8"/>
  <c r="I68" i="8"/>
  <c r="B68" i="8"/>
  <c r="E67" i="8"/>
  <c r="A67" i="8"/>
  <c r="I65" i="8"/>
  <c r="E65" i="8"/>
  <c r="O64" i="8"/>
  <c r="M64" i="8"/>
  <c r="E64" i="8"/>
  <c r="O63" i="8"/>
  <c r="M63" i="8"/>
  <c r="W65" i="8" s="1"/>
  <c r="K63" i="8"/>
  <c r="I63" i="8"/>
  <c r="B63" i="8"/>
  <c r="E62" i="8" s="1"/>
  <c r="A62" i="8"/>
  <c r="AN61" i="8"/>
  <c r="AW55" i="8"/>
  <c r="AV55" i="8"/>
  <c r="AS55" i="8"/>
  <c r="AR55" i="8"/>
  <c r="A55" i="8"/>
  <c r="AR165" i="3" s="1"/>
  <c r="BB165" i="3" s="1"/>
  <c r="AW54" i="8"/>
  <c r="AV54" i="8"/>
  <c r="AS54" i="8"/>
  <c r="AR54" i="8"/>
  <c r="A54" i="8"/>
  <c r="AR164" i="3" s="1"/>
  <c r="BB164" i="3" s="1"/>
  <c r="AW53" i="8"/>
  <c r="AV53" i="8"/>
  <c r="AS53" i="8"/>
  <c r="AR53" i="8"/>
  <c r="A53" i="8"/>
  <c r="AR163" i="3" s="1"/>
  <c r="BB163" i="3" s="1"/>
  <c r="AW52" i="8"/>
  <c r="AV52" i="8"/>
  <c r="AS52" i="8"/>
  <c r="AR52" i="8"/>
  <c r="A52" i="8"/>
  <c r="AR162" i="3" s="1"/>
  <c r="BB162" i="3" s="1"/>
  <c r="AW51" i="8"/>
  <c r="AV51" i="8"/>
  <c r="AS51" i="8"/>
  <c r="AR51" i="8"/>
  <c r="A51" i="8"/>
  <c r="AR161" i="3" s="1"/>
  <c r="BB161" i="3" s="1"/>
  <c r="AW50" i="8"/>
  <c r="AV50" i="8"/>
  <c r="AS50" i="8"/>
  <c r="AR50" i="8"/>
  <c r="A50" i="8"/>
  <c r="AR160" i="3" s="1"/>
  <c r="BB160" i="3" s="1"/>
  <c r="AW49" i="8"/>
  <c r="AV49" i="8"/>
  <c r="AS49" i="8"/>
  <c r="AR49" i="8"/>
  <c r="A49" i="8"/>
  <c r="AR159" i="3" s="1"/>
  <c r="BB159" i="3" s="1"/>
  <c r="AW48" i="8"/>
  <c r="AV48" i="8"/>
  <c r="AS48" i="8"/>
  <c r="AR48" i="8"/>
  <c r="A48" i="8"/>
  <c r="AR158" i="3" s="1"/>
  <c r="BB158" i="3" s="1"/>
  <c r="AW45" i="8"/>
  <c r="AV45" i="8"/>
  <c r="AS45" i="8"/>
  <c r="AR45" i="8"/>
  <c r="R45" i="8"/>
  <c r="AX157" i="3" s="1"/>
  <c r="N45" i="8"/>
  <c r="A45" i="8"/>
  <c r="AR157" i="3" s="1"/>
  <c r="BB157" i="3" s="1"/>
  <c r="AK44" i="8"/>
  <c r="BA156" i="3" s="1"/>
  <c r="R44" i="8"/>
  <c r="AX156" i="3" s="1"/>
  <c r="N44" i="8"/>
  <c r="AW156" i="3" s="1"/>
  <c r="A44" i="8"/>
  <c r="AR156" i="3" s="1"/>
  <c r="BB156" i="3" s="1"/>
  <c r="AW43" i="8"/>
  <c r="AV43" i="8"/>
  <c r="AS43" i="8"/>
  <c r="AR43" i="8"/>
  <c r="R43" i="8"/>
  <c r="AX155" i="3" s="1"/>
  <c r="N43" i="8"/>
  <c r="AW155" i="3" s="1"/>
  <c r="A43" i="8"/>
  <c r="AR155" i="3" s="1"/>
  <c r="BB155" i="3" s="1"/>
  <c r="AW42" i="8"/>
  <c r="AV42" i="8"/>
  <c r="AS42" i="8"/>
  <c r="AR42" i="8"/>
  <c r="AK42" i="8"/>
  <c r="BA154" i="3" s="1"/>
  <c r="R42" i="8"/>
  <c r="AX154" i="3" s="1"/>
  <c r="A42" i="8"/>
  <c r="AR154" i="3" s="1"/>
  <c r="BB154" i="3" s="1"/>
  <c r="AW39" i="8"/>
  <c r="AV39" i="8"/>
  <c r="AS39" i="8"/>
  <c r="AR39" i="8"/>
  <c r="AK39" i="8"/>
  <c r="BA153" i="3" s="1"/>
  <c r="N39" i="8"/>
  <c r="AW153" i="3" s="1"/>
  <c r="A39" i="8"/>
  <c r="AR153" i="3" s="1"/>
  <c r="BB153" i="3" s="1"/>
  <c r="R38" i="8"/>
  <c r="AX152" i="3" s="1"/>
  <c r="N38" i="8"/>
  <c r="AW152" i="3" s="1"/>
  <c r="A38" i="8"/>
  <c r="AR152" i="3" s="1"/>
  <c r="BB152" i="3" s="1"/>
  <c r="AW37" i="8"/>
  <c r="AV37" i="8"/>
  <c r="AS37" i="8"/>
  <c r="AR37" i="8"/>
  <c r="N37" i="8"/>
  <c r="AW151" i="3" s="1"/>
  <c r="A37" i="8"/>
  <c r="AR151" i="3" s="1"/>
  <c r="BB151" i="3" s="1"/>
  <c r="AW36" i="8"/>
  <c r="AV36" i="8"/>
  <c r="AS36" i="8"/>
  <c r="AR36" i="8"/>
  <c r="AK36" i="8"/>
  <c r="BA150" i="3" s="1"/>
  <c r="A36" i="8"/>
  <c r="AR150" i="3" s="1"/>
  <c r="BB150" i="3" s="1"/>
  <c r="AW33" i="8"/>
  <c r="AV33" i="8"/>
  <c r="AS33" i="8"/>
  <c r="AR33" i="8"/>
  <c r="AK33" i="8"/>
  <c r="BA149" i="3" s="1"/>
  <c r="R33" i="8"/>
  <c r="AX149" i="3" s="1"/>
  <c r="A33" i="8"/>
  <c r="AR149" i="3" s="1"/>
  <c r="BB149" i="3" s="1"/>
  <c r="AW32" i="8"/>
  <c r="AV32" i="8"/>
  <c r="AS32" i="8"/>
  <c r="AR32" i="8"/>
  <c r="R32" i="8"/>
  <c r="AX148" i="3" s="1"/>
  <c r="A32" i="8"/>
  <c r="AR148" i="3" s="1"/>
  <c r="BB148" i="3" s="1"/>
  <c r="AW31" i="8"/>
  <c r="AV31" i="8"/>
  <c r="AS31" i="8"/>
  <c r="AR31" i="8"/>
  <c r="N31" i="8"/>
  <c r="AW147" i="3" s="1"/>
  <c r="A31" i="8"/>
  <c r="AR147" i="3" s="1"/>
  <c r="BB147" i="3" s="1"/>
  <c r="AH12" i="8"/>
  <c r="AK53" i="8" s="1"/>
  <c r="BA163" i="3" s="1"/>
  <c r="AB12" i="8"/>
  <c r="R53" i="8" s="1"/>
  <c r="AX163" i="3" s="1"/>
  <c r="AH11" i="8"/>
  <c r="Y58" i="8" s="1"/>
  <c r="K89" i="8" s="1"/>
  <c r="AB11" i="8"/>
  <c r="B84" i="8" s="1"/>
  <c r="I82" i="8" s="1"/>
  <c r="AH10" i="8"/>
  <c r="N59" i="8" s="1"/>
  <c r="AB10" i="8"/>
  <c r="N57" i="8" s="1"/>
  <c r="AH9" i="8"/>
  <c r="B89" i="8" s="1"/>
  <c r="E88" i="8" s="1"/>
  <c r="AB9" i="8"/>
  <c r="Y56" i="8" s="1"/>
  <c r="K83" i="8" s="1"/>
  <c r="U63" i="8" l="1"/>
  <c r="W63" i="8"/>
  <c r="U64" i="8"/>
  <c r="W64" i="8"/>
  <c r="U65" i="8"/>
  <c r="Q64" i="8"/>
  <c r="W68" i="8"/>
  <c r="Q68" i="8"/>
  <c r="W69" i="8"/>
  <c r="Q69" i="8"/>
  <c r="W70" i="8"/>
  <c r="U69" i="8"/>
  <c r="Q74" i="8"/>
  <c r="W79" i="8"/>
  <c r="W80" i="8"/>
  <c r="AU45" i="8"/>
  <c r="AW157" i="3"/>
  <c r="AQ45" i="8"/>
  <c r="N54" i="8"/>
  <c r="AW164" i="3" s="1"/>
  <c r="R51" i="8"/>
  <c r="AX161" i="3" s="1"/>
  <c r="R50" i="8"/>
  <c r="AX160" i="3" s="1"/>
  <c r="N58" i="8"/>
  <c r="AK49" i="8"/>
  <c r="BA159" i="3" s="1"/>
  <c r="R57" i="8"/>
  <c r="AQ43" i="8"/>
  <c r="N50" i="8"/>
  <c r="N56" i="8"/>
  <c r="W73" i="8"/>
  <c r="AK73" i="8"/>
  <c r="U73" i="8"/>
  <c r="U84" i="8"/>
  <c r="W83" i="8"/>
  <c r="AF73" i="8"/>
  <c r="AQ74" i="8" s="1"/>
  <c r="M72" i="8"/>
  <c r="W89" i="8"/>
  <c r="U90" i="8"/>
  <c r="AK74" i="8"/>
  <c r="R59" i="8"/>
  <c r="Q70" i="8"/>
  <c r="R54" i="8"/>
  <c r="AX164" i="3" s="1"/>
  <c r="V57" i="8"/>
  <c r="Q85" i="8" s="1"/>
  <c r="U85" i="8" s="1"/>
  <c r="V59" i="8"/>
  <c r="Q91" i="8" s="1"/>
  <c r="W92" i="8" s="1"/>
  <c r="B75" i="8"/>
  <c r="B85" i="8"/>
  <c r="M82" i="8" s="1"/>
  <c r="AU43" i="8"/>
  <c r="AK50" i="8"/>
  <c r="BA160" i="3" s="1"/>
  <c r="N51" i="8"/>
  <c r="AW161" i="3" s="1"/>
  <c r="AK54" i="8"/>
  <c r="BA164" i="3" s="1"/>
  <c r="N55" i="8"/>
  <c r="AW165" i="3" s="1"/>
  <c r="Y57" i="8"/>
  <c r="S85" i="8" s="1"/>
  <c r="W85" i="8" s="1"/>
  <c r="Y59" i="8"/>
  <c r="S91" i="8" s="1"/>
  <c r="S68" i="8"/>
  <c r="S69" i="8"/>
  <c r="U70" i="8"/>
  <c r="B86" i="8"/>
  <c r="Q82" i="8" s="1"/>
  <c r="B90" i="8"/>
  <c r="I88" i="8" s="1"/>
  <c r="R55" i="8"/>
  <c r="AX165" i="3" s="1"/>
  <c r="U68" i="8"/>
  <c r="AK31" i="8"/>
  <c r="BA147" i="3" s="1"/>
  <c r="AK37" i="8"/>
  <c r="BA151" i="3" s="1"/>
  <c r="N48" i="8"/>
  <c r="AW158" i="3" s="1"/>
  <c r="AK51" i="8"/>
  <c r="BA161" i="3" s="1"/>
  <c r="N52" i="8"/>
  <c r="AW162" i="3" s="1"/>
  <c r="AK55" i="8"/>
  <c r="BA165" i="3" s="1"/>
  <c r="R56" i="8"/>
  <c r="R58" i="8"/>
  <c r="Q65" i="8"/>
  <c r="Q78" i="8"/>
  <c r="Q79" i="8"/>
  <c r="B83" i="8"/>
  <c r="E82" i="8" s="1"/>
  <c r="B91" i="8"/>
  <c r="M88" i="8" s="1"/>
  <c r="R48" i="8"/>
  <c r="AX158" i="3" s="1"/>
  <c r="R52" i="8"/>
  <c r="AX162" i="3" s="1"/>
  <c r="V56" i="8"/>
  <c r="I83" i="8" s="1"/>
  <c r="AA84" i="8" s="1"/>
  <c r="V58" i="8"/>
  <c r="I89" i="8" s="1"/>
  <c r="Q63" i="8"/>
  <c r="S65" i="8"/>
  <c r="S78" i="8"/>
  <c r="S79" i="8"/>
  <c r="U80" i="8"/>
  <c r="B92" i="8"/>
  <c r="Q88" i="8" s="1"/>
  <c r="Q80" i="8"/>
  <c r="AK48" i="8"/>
  <c r="BA158" i="3" s="1"/>
  <c r="N49" i="8"/>
  <c r="AW159" i="3" s="1"/>
  <c r="AK52" i="8"/>
  <c r="BA162" i="3" s="1"/>
  <c r="N53" i="8"/>
  <c r="S63" i="8"/>
  <c r="S64" i="8"/>
  <c r="S74" i="8"/>
  <c r="U78" i="8"/>
  <c r="U79" i="8"/>
  <c r="R49" i="8"/>
  <c r="AU49" i="8" l="1"/>
  <c r="AX159" i="3"/>
  <c r="U74" i="8"/>
  <c r="W74" i="8"/>
  <c r="AQ53" i="8"/>
  <c r="AW163" i="3"/>
  <c r="AQ50" i="8"/>
  <c r="AW160" i="3"/>
  <c r="AU54" i="8"/>
  <c r="AU55" i="8"/>
  <c r="AU50" i="8"/>
  <c r="AU52" i="8"/>
  <c r="AA92" i="8"/>
  <c r="AQ48" i="8"/>
  <c r="AU53" i="8"/>
  <c r="U83" i="8"/>
  <c r="W84" i="8"/>
  <c r="AA83" i="8"/>
  <c r="Y83" i="8"/>
  <c r="U91" i="8"/>
  <c r="Y85" i="8"/>
  <c r="Y91" i="8"/>
  <c r="W86" i="8"/>
  <c r="AQ49" i="8"/>
  <c r="AU51" i="8"/>
  <c r="AQ51" i="8"/>
  <c r="Y84" i="8"/>
  <c r="AU48" i="8"/>
  <c r="Y92" i="8"/>
  <c r="U92" i="8"/>
  <c r="AA86" i="8"/>
  <c r="U89" i="8"/>
  <c r="W90" i="8"/>
  <c r="AA89" i="8"/>
  <c r="Y89" i="8"/>
  <c r="AA91" i="8"/>
  <c r="Y86" i="8"/>
  <c r="AA85" i="8"/>
  <c r="Y90" i="8"/>
  <c r="AQ54" i="8"/>
  <c r="AV74" i="8"/>
  <c r="AS74" i="8"/>
  <c r="AR74" i="8"/>
  <c r="AW74" i="8"/>
  <c r="AQ52" i="8"/>
  <c r="AQ55" i="8"/>
  <c r="W91" i="8"/>
  <c r="AA90" i="8"/>
  <c r="AU74" i="8"/>
  <c r="U86" i="8"/>
  <c r="AK89" i="5" l="1"/>
  <c r="BA146" i="3" s="1"/>
  <c r="AK88" i="5"/>
  <c r="BA145" i="3" s="1"/>
  <c r="AK87" i="5"/>
  <c r="BA144" i="3" s="1"/>
  <c r="AK86" i="5"/>
  <c r="BA143" i="3" s="1"/>
  <c r="A22" i="7"/>
  <c r="A21" i="7"/>
  <c r="A20" i="7"/>
  <c r="A19" i="7"/>
  <c r="A18" i="7"/>
  <c r="A17" i="7"/>
  <c r="A16" i="7"/>
  <c r="A15" i="7"/>
  <c r="A14" i="7"/>
  <c r="A13" i="7"/>
  <c r="A16" i="5"/>
  <c r="F159" i="5"/>
  <c r="F161" i="5"/>
  <c r="AN105" i="5"/>
  <c r="T12" i="5"/>
  <c r="AB70" i="5" s="1"/>
  <c r="AY133" i="3" s="1"/>
  <c r="T11" i="5"/>
  <c r="AB64" i="5" s="1"/>
  <c r="AY130" i="3" s="1"/>
  <c r="T10" i="5"/>
  <c r="AB36" i="5" s="1"/>
  <c r="AY112" i="3" s="1"/>
  <c r="T9" i="5"/>
  <c r="AB44" i="5" s="1"/>
  <c r="AY118" i="3" s="1"/>
  <c r="N12" i="5"/>
  <c r="AF86" i="5" s="1"/>
  <c r="AZ143" i="3" s="1"/>
  <c r="N11" i="5"/>
  <c r="AF45" i="5" s="1"/>
  <c r="AZ119" i="3" s="1"/>
  <c r="N10" i="5"/>
  <c r="AB66" i="5" s="1"/>
  <c r="AY132" i="3" s="1"/>
  <c r="N9" i="5"/>
  <c r="AF37" i="5" s="1"/>
  <c r="AZ113" i="3" s="1"/>
  <c r="H12" i="5"/>
  <c r="AB87" i="5" s="1"/>
  <c r="AY144" i="3" s="1"/>
  <c r="H11" i="5"/>
  <c r="AB37" i="5" s="1"/>
  <c r="AY113" i="3" s="1"/>
  <c r="H10" i="5"/>
  <c r="AB80" i="5" s="1"/>
  <c r="AY140" i="3" s="1"/>
  <c r="H9" i="5"/>
  <c r="B11" i="5"/>
  <c r="AB54" i="5" s="1"/>
  <c r="AY126" i="3" s="1"/>
  <c r="B10" i="5"/>
  <c r="B9" i="5"/>
  <c r="AF63" i="5" s="1"/>
  <c r="AZ129" i="3" s="1"/>
  <c r="AF29" i="5" l="1"/>
  <c r="AZ107" i="3" s="1"/>
  <c r="AB34" i="5"/>
  <c r="AY110" i="3" s="1"/>
  <c r="AB45" i="5"/>
  <c r="AY119" i="3" s="1"/>
  <c r="AF50" i="5"/>
  <c r="AZ122" i="3" s="1"/>
  <c r="AF39" i="5"/>
  <c r="AZ115" i="3" s="1"/>
  <c r="AB50" i="5"/>
  <c r="AY122" i="3" s="1"/>
  <c r="AB51" i="5"/>
  <c r="AY123" i="3" s="1"/>
  <c r="AB53" i="5"/>
  <c r="AY125" i="3" s="1"/>
  <c r="AF54" i="5"/>
  <c r="AZ126" i="3" s="1"/>
  <c r="AF34" i="5"/>
  <c r="AZ110" i="3" s="1"/>
  <c r="AF52" i="5"/>
  <c r="AZ124" i="3" s="1"/>
  <c r="AF36" i="5"/>
  <c r="AZ112" i="3" s="1"/>
  <c r="AB38" i="5"/>
  <c r="AY114" i="3" s="1"/>
  <c r="AB35" i="5"/>
  <c r="AY111" i="3" s="1"/>
  <c r="AF38" i="5"/>
  <c r="AZ114" i="3" s="1"/>
  <c r="AF53" i="5"/>
  <c r="AZ125" i="3" s="1"/>
  <c r="AB55" i="5"/>
  <c r="AY127" i="3" s="1"/>
  <c r="AF51" i="5"/>
  <c r="AZ123" i="3" s="1"/>
  <c r="AF55" i="5"/>
  <c r="AZ127" i="3" s="1"/>
  <c r="AB52" i="5"/>
  <c r="AY124" i="3" s="1"/>
  <c r="AF35" i="5"/>
  <c r="AZ111" i="3" s="1"/>
  <c r="AB39" i="5"/>
  <c r="AY115" i="3" s="1"/>
  <c r="AB30" i="5"/>
  <c r="AY108" i="3" s="1"/>
  <c r="AB46" i="5"/>
  <c r="AY120" i="3" s="1"/>
  <c r="AF74" i="5"/>
  <c r="AZ137" i="3" s="1"/>
  <c r="AF81" i="5"/>
  <c r="AZ141" i="3" s="1"/>
  <c r="AB65" i="5"/>
  <c r="AY131" i="3" s="1"/>
  <c r="AF42" i="5"/>
  <c r="AZ116" i="3" s="1"/>
  <c r="AB29" i="5"/>
  <c r="AY107" i="3" s="1"/>
  <c r="AB73" i="5"/>
  <c r="AY136" i="3" s="1"/>
  <c r="AF46" i="5"/>
  <c r="AZ120" i="3" s="1"/>
  <c r="AF43" i="5"/>
  <c r="AZ117" i="3" s="1"/>
  <c r="AB88" i="5"/>
  <c r="AY145" i="3" s="1"/>
  <c r="AF47" i="5"/>
  <c r="AZ121" i="3" s="1"/>
  <c r="AF73" i="5"/>
  <c r="AZ136" i="3" s="1"/>
  <c r="AB72" i="5"/>
  <c r="AY135" i="3" s="1"/>
  <c r="AB82" i="5"/>
  <c r="AY142" i="3" s="1"/>
  <c r="AF70" i="5"/>
  <c r="AZ133" i="3" s="1"/>
  <c r="AB81" i="5"/>
  <c r="AY141" i="3" s="1"/>
  <c r="AB27" i="5"/>
  <c r="AY105" i="3" s="1"/>
  <c r="AF72" i="5"/>
  <c r="AZ135" i="3" s="1"/>
  <c r="AF66" i="5"/>
  <c r="AZ132" i="3" s="1"/>
  <c r="AB26" i="5"/>
  <c r="AY104" i="3" s="1"/>
  <c r="AF31" i="5"/>
  <c r="AZ109" i="3" s="1"/>
  <c r="AB43" i="5"/>
  <c r="AY117" i="3" s="1"/>
  <c r="AB31" i="5"/>
  <c r="AY109" i="3" s="1"/>
  <c r="AB62" i="5"/>
  <c r="AY128" i="3" s="1"/>
  <c r="AF71" i="5"/>
  <c r="AZ134" i="3" s="1"/>
  <c r="AF64" i="5"/>
  <c r="AZ130" i="3" s="1"/>
  <c r="AB74" i="5"/>
  <c r="AY137" i="3" s="1"/>
  <c r="AF65" i="5"/>
  <c r="AZ131" i="3" s="1"/>
  <c r="AB86" i="5"/>
  <c r="AY143" i="3" s="1"/>
  <c r="AB28" i="5"/>
  <c r="AY106" i="3" s="1"/>
  <c r="AF44" i="5"/>
  <c r="AZ118" i="3" s="1"/>
  <c r="AF62" i="5"/>
  <c r="AZ128" i="3" s="1"/>
  <c r="AF30" i="5"/>
  <c r="AZ108" i="3" s="1"/>
  <c r="AF26" i="5"/>
  <c r="AZ104" i="3" s="1"/>
  <c r="AB47" i="5"/>
  <c r="AY121" i="3" s="1"/>
  <c r="AF27" i="5"/>
  <c r="AZ105" i="3" s="1"/>
  <c r="AB89" i="5"/>
  <c r="AY146" i="3" s="1"/>
  <c r="AF80" i="5"/>
  <c r="AZ140" i="3" s="1"/>
  <c r="AF75" i="5"/>
  <c r="AZ138" i="3" s="1"/>
  <c r="AB75" i="5"/>
  <c r="AY138" i="3" s="1"/>
  <c r="AF88" i="5"/>
  <c r="AZ145" i="3" s="1"/>
  <c r="AB79" i="5"/>
  <c r="AY139" i="3" s="1"/>
  <c r="AF79" i="5"/>
  <c r="AZ139" i="3" s="1"/>
  <c r="AF28" i="5"/>
  <c r="AZ106" i="3" s="1"/>
  <c r="AF82" i="5"/>
  <c r="AZ142" i="3" s="1"/>
  <c r="AB63" i="5"/>
  <c r="AY129" i="3" s="1"/>
  <c r="AF87" i="5"/>
  <c r="AZ144" i="3" s="1"/>
  <c r="AB71" i="5"/>
  <c r="AY134" i="3" s="1"/>
  <c r="AB42" i="5"/>
  <c r="AY116" i="3" s="1"/>
  <c r="AF89" i="5"/>
  <c r="AZ146" i="3" s="1"/>
  <c r="A86" i="5"/>
  <c r="AR143" i="3" s="1"/>
  <c r="BB143" i="3" s="1"/>
  <c r="A87" i="5"/>
  <c r="AR144" i="3" s="1"/>
  <c r="BB144" i="3" s="1"/>
  <c r="A88" i="5"/>
  <c r="AR145" i="3" s="1"/>
  <c r="BB145" i="3" s="1"/>
  <c r="A89" i="5"/>
  <c r="AR146" i="3" s="1"/>
  <c r="BB146" i="3" s="1"/>
  <c r="F162" i="5"/>
  <c r="F160" i="5"/>
  <c r="AA136" i="5" l="1"/>
  <c r="Y136" i="5"/>
  <c r="W135" i="5"/>
  <c r="U135" i="5"/>
  <c r="W134" i="5"/>
  <c r="U134" i="5"/>
  <c r="AA133" i="5"/>
  <c r="Y133" i="5"/>
  <c r="S133" i="5"/>
  <c r="Q133" i="5"/>
  <c r="AA132" i="5"/>
  <c r="Y132" i="5"/>
  <c r="S132" i="5"/>
  <c r="Q132" i="5"/>
  <c r="O132" i="5"/>
  <c r="M132" i="5"/>
  <c r="U137" i="5"/>
  <c r="Q137" i="5"/>
  <c r="M137" i="5"/>
  <c r="I137" i="5"/>
  <c r="E137" i="5"/>
  <c r="Q136" i="5"/>
  <c r="M136" i="5"/>
  <c r="I136" i="5"/>
  <c r="E136" i="5"/>
  <c r="M135" i="5"/>
  <c r="I135" i="5"/>
  <c r="E135" i="5"/>
  <c r="I134" i="5"/>
  <c r="E134" i="5"/>
  <c r="O133" i="5"/>
  <c r="M133" i="5"/>
  <c r="E133" i="5"/>
  <c r="AA144" i="5"/>
  <c r="Y144" i="5"/>
  <c r="AA141" i="5"/>
  <c r="Y141" i="5"/>
  <c r="AA140" i="5"/>
  <c r="Y140" i="5"/>
  <c r="W143" i="5"/>
  <c r="U143" i="5"/>
  <c r="W142" i="5"/>
  <c r="U142" i="5"/>
  <c r="S141" i="5"/>
  <c r="Q141" i="5"/>
  <c r="Q140" i="5"/>
  <c r="U145" i="5"/>
  <c r="Q145" i="5"/>
  <c r="Q144" i="5"/>
  <c r="M145" i="5"/>
  <c r="M144" i="5"/>
  <c r="I145" i="5"/>
  <c r="I144" i="5"/>
  <c r="S140" i="5"/>
  <c r="E145" i="5"/>
  <c r="E144" i="5"/>
  <c r="E141" i="5"/>
  <c r="E142" i="5"/>
  <c r="O141" i="5"/>
  <c r="M141" i="5"/>
  <c r="O140" i="5"/>
  <c r="M140" i="5"/>
  <c r="S110" i="5"/>
  <c r="S128" i="5"/>
  <c r="AR54" i="5"/>
  <c r="AS54" i="5"/>
  <c r="AR55" i="5"/>
  <c r="AS55" i="5"/>
  <c r="AR56" i="5"/>
  <c r="AS56" i="5"/>
  <c r="AR58" i="5"/>
  <c r="AS58" i="5"/>
  <c r="AR59" i="5"/>
  <c r="AS59" i="5"/>
  <c r="AR60" i="5"/>
  <c r="AS60" i="5"/>
  <c r="AR61" i="5"/>
  <c r="AS61" i="5"/>
  <c r="AR62" i="5"/>
  <c r="AS62" i="5"/>
  <c r="AR63" i="5"/>
  <c r="AS63" i="5"/>
  <c r="AR64" i="5"/>
  <c r="AS64" i="5"/>
  <c r="AR65" i="5"/>
  <c r="AS65" i="5"/>
  <c r="AR66" i="5"/>
  <c r="AS66" i="5"/>
  <c r="AR67" i="5"/>
  <c r="AS67" i="5"/>
  <c r="AR68" i="5"/>
  <c r="AS68" i="5"/>
  <c r="AR69" i="5"/>
  <c r="AS69" i="5"/>
  <c r="AR70" i="5"/>
  <c r="AS70" i="5"/>
  <c r="AR71" i="5"/>
  <c r="AS71" i="5"/>
  <c r="AR72" i="5"/>
  <c r="AS72" i="5"/>
  <c r="AR73" i="5"/>
  <c r="AS73" i="5"/>
  <c r="AR74" i="5"/>
  <c r="AS74" i="5"/>
  <c r="AR75" i="5"/>
  <c r="AS75" i="5"/>
  <c r="AR76" i="5"/>
  <c r="AS76" i="5"/>
  <c r="AR77" i="5"/>
  <c r="AS77" i="5"/>
  <c r="AS53" i="5"/>
  <c r="AR53" i="5"/>
  <c r="AR24" i="5"/>
  <c r="AS24" i="5"/>
  <c r="AR25" i="5"/>
  <c r="AS25" i="5"/>
  <c r="AR26" i="5"/>
  <c r="AS26" i="5"/>
  <c r="AR27" i="5"/>
  <c r="AS27" i="5"/>
  <c r="AR28" i="5"/>
  <c r="AS28" i="5"/>
  <c r="AR29" i="5"/>
  <c r="AS29" i="5"/>
  <c r="AR30" i="5"/>
  <c r="AS30" i="5"/>
  <c r="AR31" i="5"/>
  <c r="AS31" i="5"/>
  <c r="AR32" i="5"/>
  <c r="AS32" i="5"/>
  <c r="AR33" i="5"/>
  <c r="AS33" i="5"/>
  <c r="AR34" i="5"/>
  <c r="AS34" i="5"/>
  <c r="AR41" i="5"/>
  <c r="AS41" i="5"/>
  <c r="AR42" i="5"/>
  <c r="AS42" i="5"/>
  <c r="AR43" i="5"/>
  <c r="AS43" i="5"/>
  <c r="AR44" i="5"/>
  <c r="AS44" i="5"/>
  <c r="AR45" i="5"/>
  <c r="AS45" i="5"/>
  <c r="AR46" i="5"/>
  <c r="AS46" i="5"/>
  <c r="AR47" i="5"/>
  <c r="AS47" i="5"/>
  <c r="AR48" i="5"/>
  <c r="AS48" i="5"/>
  <c r="AR49" i="5"/>
  <c r="AS49" i="5"/>
  <c r="AR50" i="5"/>
  <c r="AS50" i="5"/>
  <c r="AR51" i="5"/>
  <c r="AS51" i="5"/>
  <c r="AR52" i="5"/>
  <c r="AS52" i="5"/>
  <c r="AS23" i="5"/>
  <c r="AR23" i="5"/>
  <c r="A75" i="5"/>
  <c r="AR138" i="3" s="1"/>
  <c r="BB138" i="3" s="1"/>
  <c r="A79" i="5"/>
  <c r="AR139" i="3" s="1"/>
  <c r="BB139" i="3" s="1"/>
  <c r="A66" i="5"/>
  <c r="AR132" i="3" s="1"/>
  <c r="BB132" i="3" s="1"/>
  <c r="A71" i="5"/>
  <c r="AR134" i="3" s="1"/>
  <c r="BB134" i="3" s="1"/>
  <c r="A82" i="5"/>
  <c r="AR142" i="3" s="1"/>
  <c r="BB142" i="3" s="1"/>
  <c r="A81" i="5"/>
  <c r="AR141" i="3" s="1"/>
  <c r="BB141" i="3" s="1"/>
  <c r="A80" i="5"/>
  <c r="AR140" i="3" s="1"/>
  <c r="BB140" i="3" s="1"/>
  <c r="A73" i="5"/>
  <c r="AR136" i="3" s="1"/>
  <c r="BB136" i="3" s="1"/>
  <c r="A64" i="5"/>
  <c r="AR130" i="3" s="1"/>
  <c r="BB130" i="3" s="1"/>
  <c r="A53" i="5"/>
  <c r="AR125" i="3" s="1"/>
  <c r="BB125" i="3" s="1"/>
  <c r="E129" i="5"/>
  <c r="I129" i="5"/>
  <c r="M129" i="5"/>
  <c r="M117" i="5"/>
  <c r="I117" i="5"/>
  <c r="E117" i="5"/>
  <c r="A26" i="5"/>
  <c r="AR104" i="3" s="1"/>
  <c r="BB104" i="3" s="1"/>
  <c r="N26" i="5"/>
  <c r="AW104" i="3" s="1"/>
  <c r="R26" i="5"/>
  <c r="A23" i="5"/>
  <c r="N23" i="5"/>
  <c r="R23" i="5"/>
  <c r="AB23" i="5"/>
  <c r="AF23" i="5"/>
  <c r="A35" i="5"/>
  <c r="AR111" i="3" s="1"/>
  <c r="BB111" i="3" s="1"/>
  <c r="N35" i="5"/>
  <c r="AW111" i="3" s="1"/>
  <c r="R35" i="5"/>
  <c r="A24" i="5"/>
  <c r="N24" i="5"/>
  <c r="R24" i="5"/>
  <c r="AB24" i="5"/>
  <c r="AF24" i="5"/>
  <c r="A44" i="5"/>
  <c r="AR118" i="3" s="1"/>
  <c r="BB118" i="3" s="1"/>
  <c r="N44" i="5"/>
  <c r="AW118" i="3" s="1"/>
  <c r="R44" i="5"/>
  <c r="A25" i="5"/>
  <c r="N25" i="5"/>
  <c r="R25" i="5"/>
  <c r="AB25" i="5"/>
  <c r="AF25" i="5"/>
  <c r="A27" i="5"/>
  <c r="AR105" i="3" s="1"/>
  <c r="BB105" i="3" s="1"/>
  <c r="N27" i="5"/>
  <c r="AW105" i="3" s="1"/>
  <c r="R27" i="5"/>
  <c r="A28" i="5"/>
  <c r="AR106" i="3" s="1"/>
  <c r="BB106" i="3" s="1"/>
  <c r="N28" i="5"/>
  <c r="AW106" i="3" s="1"/>
  <c r="R28" i="5"/>
  <c r="A37" i="5"/>
  <c r="AR113" i="3" s="1"/>
  <c r="BB113" i="3" s="1"/>
  <c r="N37" i="5"/>
  <c r="AW113" i="3" s="1"/>
  <c r="R37" i="5"/>
  <c r="A36" i="5"/>
  <c r="AR112" i="3" s="1"/>
  <c r="BB112" i="3" s="1"/>
  <c r="N36" i="5"/>
  <c r="AW112" i="3" s="1"/>
  <c r="R36" i="5"/>
  <c r="A45" i="5"/>
  <c r="AR119" i="3" s="1"/>
  <c r="BB119" i="3" s="1"/>
  <c r="N45" i="5"/>
  <c r="AW119" i="3" s="1"/>
  <c r="R45" i="5"/>
  <c r="A46" i="5"/>
  <c r="AR120" i="3" s="1"/>
  <c r="BB120" i="3" s="1"/>
  <c r="N46" i="5"/>
  <c r="AW120" i="3" s="1"/>
  <c r="R46" i="5"/>
  <c r="A29" i="5"/>
  <c r="AR107" i="3" s="1"/>
  <c r="BB107" i="3" s="1"/>
  <c r="N29" i="5"/>
  <c r="R29" i="5"/>
  <c r="A30" i="5"/>
  <c r="AR108" i="3" s="1"/>
  <c r="BB108" i="3" s="1"/>
  <c r="N30" i="5"/>
  <c r="AW108" i="3" s="1"/>
  <c r="R30" i="5"/>
  <c r="A38" i="5"/>
  <c r="AR114" i="3" s="1"/>
  <c r="BB114" i="3" s="1"/>
  <c r="N38" i="5"/>
  <c r="AW114" i="3" s="1"/>
  <c r="R38" i="5"/>
  <c r="A39" i="5"/>
  <c r="AR115" i="3" s="1"/>
  <c r="BB115" i="3" s="1"/>
  <c r="N39" i="5"/>
  <c r="AW115" i="3" s="1"/>
  <c r="R39" i="5"/>
  <c r="A47" i="5"/>
  <c r="AR121" i="3" s="1"/>
  <c r="BB121" i="3" s="1"/>
  <c r="N47" i="5"/>
  <c r="AW121" i="3" s="1"/>
  <c r="R47" i="5"/>
  <c r="A50" i="5"/>
  <c r="AR122" i="3" s="1"/>
  <c r="BB122" i="3" s="1"/>
  <c r="N50" i="5"/>
  <c r="AW122" i="3" s="1"/>
  <c r="R50" i="5"/>
  <c r="A31" i="5"/>
  <c r="AR109" i="3" s="1"/>
  <c r="BB109" i="3" s="1"/>
  <c r="N31" i="5"/>
  <c r="AW109" i="3" s="1"/>
  <c r="R31" i="5"/>
  <c r="A34" i="5"/>
  <c r="AR110" i="3" s="1"/>
  <c r="BB110" i="3" s="1"/>
  <c r="N34" i="5"/>
  <c r="AW110" i="3" s="1"/>
  <c r="R34" i="5"/>
  <c r="A42" i="5"/>
  <c r="AR116" i="3" s="1"/>
  <c r="BB116" i="3" s="1"/>
  <c r="N42" i="5"/>
  <c r="AW116" i="3" s="1"/>
  <c r="R42" i="5"/>
  <c r="A43" i="5"/>
  <c r="AR117" i="3" s="1"/>
  <c r="BB117" i="3" s="1"/>
  <c r="N43" i="5"/>
  <c r="AW117" i="3" s="1"/>
  <c r="R43" i="5"/>
  <c r="A51" i="5"/>
  <c r="AR123" i="3" s="1"/>
  <c r="BB123" i="3" s="1"/>
  <c r="N51" i="5"/>
  <c r="AW123" i="3" s="1"/>
  <c r="R51" i="5"/>
  <c r="A52" i="5"/>
  <c r="AR124" i="3" s="1"/>
  <c r="BB124" i="3" s="1"/>
  <c r="N52" i="5"/>
  <c r="AW124" i="3" s="1"/>
  <c r="R52" i="5"/>
  <c r="A107" i="5"/>
  <c r="B108" i="5"/>
  <c r="E107" i="5" s="1"/>
  <c r="I108" i="5"/>
  <c r="K108" i="5"/>
  <c r="M108" i="5"/>
  <c r="O108" i="5"/>
  <c r="Q108" i="5"/>
  <c r="S108" i="5"/>
  <c r="B109" i="5"/>
  <c r="I107" i="5" s="1"/>
  <c r="E109" i="5"/>
  <c r="M109" i="5"/>
  <c r="O109" i="5"/>
  <c r="Q109" i="5"/>
  <c r="S109" i="5"/>
  <c r="B110" i="5"/>
  <c r="M107" i="5" s="1"/>
  <c r="E110" i="5"/>
  <c r="I110" i="5"/>
  <c r="Q110" i="5"/>
  <c r="B111" i="5"/>
  <c r="Q107" i="5" s="1"/>
  <c r="E111" i="5"/>
  <c r="I111" i="5"/>
  <c r="M111" i="5"/>
  <c r="A113" i="5"/>
  <c r="B114" i="5"/>
  <c r="E113" i="5" s="1"/>
  <c r="I114" i="5"/>
  <c r="K114" i="5"/>
  <c r="M114" i="5"/>
  <c r="O114" i="5"/>
  <c r="Q114" i="5"/>
  <c r="S114" i="5"/>
  <c r="B115" i="5"/>
  <c r="I113" i="5" s="1"/>
  <c r="E115" i="5"/>
  <c r="M115" i="5"/>
  <c r="O115" i="5"/>
  <c r="Q115" i="5"/>
  <c r="S115" i="5"/>
  <c r="B116" i="5"/>
  <c r="M113" i="5" s="1"/>
  <c r="E116" i="5"/>
  <c r="I116" i="5"/>
  <c r="Q116" i="5"/>
  <c r="S116" i="5"/>
  <c r="B117" i="5"/>
  <c r="A119" i="5"/>
  <c r="B120" i="5"/>
  <c r="E119" i="5" s="1"/>
  <c r="I120" i="5"/>
  <c r="K120" i="5"/>
  <c r="M120" i="5"/>
  <c r="O120" i="5"/>
  <c r="Q120" i="5"/>
  <c r="S120" i="5"/>
  <c r="B121" i="5"/>
  <c r="I119" i="5" s="1"/>
  <c r="E121" i="5"/>
  <c r="M121" i="5"/>
  <c r="O121" i="5"/>
  <c r="Q121" i="5"/>
  <c r="S121" i="5"/>
  <c r="B122" i="5"/>
  <c r="M119" i="5" s="1"/>
  <c r="E122" i="5"/>
  <c r="I122" i="5"/>
  <c r="Q122" i="5"/>
  <c r="S122" i="5"/>
  <c r="B123" i="5"/>
  <c r="Q119" i="5" s="1"/>
  <c r="E123" i="5"/>
  <c r="I123" i="5"/>
  <c r="M123" i="5"/>
  <c r="A125" i="5"/>
  <c r="B126" i="5"/>
  <c r="E125" i="5" s="1"/>
  <c r="I126" i="5"/>
  <c r="K126" i="5"/>
  <c r="M126" i="5"/>
  <c r="O126" i="5"/>
  <c r="Q126" i="5"/>
  <c r="S126" i="5"/>
  <c r="B127" i="5"/>
  <c r="I125" i="5" s="1"/>
  <c r="E127" i="5"/>
  <c r="M127" i="5"/>
  <c r="O127" i="5"/>
  <c r="Q127" i="5"/>
  <c r="S127" i="5"/>
  <c r="B128" i="5"/>
  <c r="M125" i="5" s="1"/>
  <c r="E128" i="5"/>
  <c r="I128" i="5"/>
  <c r="Q128" i="5"/>
  <c r="B129" i="5"/>
  <c r="Q125" i="5" s="1"/>
  <c r="AN59" i="5"/>
  <c r="A54" i="5"/>
  <c r="AR126" i="3" s="1"/>
  <c r="BB126" i="3" s="1"/>
  <c r="A55" i="5"/>
  <c r="AR127" i="3" s="1"/>
  <c r="BB127" i="3" s="1"/>
  <c r="A65" i="5"/>
  <c r="AR131" i="3" s="1"/>
  <c r="BB131" i="3" s="1"/>
  <c r="A74" i="5"/>
  <c r="AR137" i="3" s="1"/>
  <c r="BB137" i="3" s="1"/>
  <c r="A131" i="5"/>
  <c r="A63" i="5"/>
  <c r="AR129" i="3" s="1"/>
  <c r="BB129" i="3" s="1"/>
  <c r="A62" i="5"/>
  <c r="AR128" i="3" s="1"/>
  <c r="BB128" i="3" s="1"/>
  <c r="A70" i="5"/>
  <c r="AR133" i="3" s="1"/>
  <c r="BB133" i="3" s="1"/>
  <c r="A72" i="5"/>
  <c r="AR135" i="3" s="1"/>
  <c r="BB135" i="3" s="1"/>
  <c r="A139" i="5"/>
  <c r="I142" i="5"/>
  <c r="E143" i="5"/>
  <c r="I143" i="5"/>
  <c r="M143" i="5"/>
  <c r="AK54" i="5" l="1"/>
  <c r="BA126" i="3" s="1"/>
  <c r="AX124" i="3"/>
  <c r="AK53" i="5"/>
  <c r="BA125" i="3" s="1"/>
  <c r="AX123" i="3"/>
  <c r="AK45" i="5"/>
  <c r="BA119" i="3" s="1"/>
  <c r="AX117" i="3"/>
  <c r="AK44" i="5"/>
  <c r="BA118" i="3" s="1"/>
  <c r="AX116" i="3"/>
  <c r="AK36" i="5"/>
  <c r="BA112" i="3" s="1"/>
  <c r="AX110" i="3"/>
  <c r="AK35" i="5"/>
  <c r="BA111" i="3" s="1"/>
  <c r="AX109" i="3"/>
  <c r="AK52" i="5"/>
  <c r="BA124" i="3" s="1"/>
  <c r="AX122" i="3"/>
  <c r="AK51" i="5"/>
  <c r="BA123" i="3" s="1"/>
  <c r="AX121" i="3"/>
  <c r="AK43" i="5"/>
  <c r="BA117" i="3" s="1"/>
  <c r="AX115" i="3"/>
  <c r="AK42" i="5"/>
  <c r="BA116" i="3" s="1"/>
  <c r="AX114" i="3"/>
  <c r="AK34" i="5"/>
  <c r="BA110" i="3" s="1"/>
  <c r="AX108" i="3"/>
  <c r="AK31" i="5"/>
  <c r="BA109" i="3" s="1"/>
  <c r="AX107" i="3"/>
  <c r="AK27" i="5"/>
  <c r="BA105" i="3" s="1"/>
  <c r="AW107" i="3"/>
  <c r="AK50" i="5"/>
  <c r="BA122" i="3" s="1"/>
  <c r="AX120" i="3"/>
  <c r="AK47" i="5"/>
  <c r="BA121" i="3" s="1"/>
  <c r="AX119" i="3"/>
  <c r="AK38" i="5"/>
  <c r="BA114" i="3" s="1"/>
  <c r="AX112" i="3"/>
  <c r="AK39" i="5"/>
  <c r="BA115" i="3" s="1"/>
  <c r="AX113" i="3"/>
  <c r="AK30" i="5"/>
  <c r="BA108" i="3" s="1"/>
  <c r="AX106" i="3"/>
  <c r="AK29" i="5"/>
  <c r="BA107" i="3" s="1"/>
  <c r="AX105" i="3"/>
  <c r="AK46" i="5"/>
  <c r="BA120" i="3" s="1"/>
  <c r="AX118" i="3"/>
  <c r="AK37" i="5"/>
  <c r="BA113" i="3" s="1"/>
  <c r="AX111" i="3"/>
  <c r="AK28" i="5"/>
  <c r="BA106" i="3" s="1"/>
  <c r="AX104" i="3"/>
  <c r="AK26" i="5"/>
  <c r="BA104" i="3" s="1"/>
  <c r="Q113" i="5"/>
  <c r="F163" i="5"/>
  <c r="AQ65" i="5"/>
  <c r="AQ70" i="5"/>
  <c r="AQ62" i="5"/>
  <c r="AQ72" i="5"/>
  <c r="AQ52" i="5"/>
  <c r="AQ44" i="5"/>
  <c r="AQ50" i="5"/>
  <c r="AQ74" i="5"/>
  <c r="AQ67" i="5"/>
  <c r="AQ60" i="5"/>
  <c r="AQ76" i="5"/>
  <c r="AQ34" i="5"/>
  <c r="AQ29" i="5"/>
  <c r="AQ75" i="5"/>
  <c r="AQ53" i="5"/>
  <c r="AQ69" i="5"/>
  <c r="AQ56" i="5"/>
  <c r="AQ71" i="5"/>
  <c r="AQ63" i="5"/>
  <c r="AQ55" i="5"/>
  <c r="AQ64" i="5"/>
  <c r="AQ73" i="5"/>
  <c r="AQ66" i="5"/>
  <c r="AQ46" i="5"/>
  <c r="AQ59" i="5"/>
  <c r="AQ54" i="5"/>
  <c r="AQ68" i="5"/>
  <c r="AQ61" i="5"/>
  <c r="AQ58" i="5"/>
  <c r="AH10" i="5"/>
  <c r="AQ51" i="5"/>
  <c r="AQ23" i="5"/>
  <c r="AQ43" i="5"/>
  <c r="AQ77" i="5"/>
  <c r="AB11" i="5"/>
  <c r="AQ30" i="5"/>
  <c r="AB10" i="5"/>
  <c r="AQ42" i="5"/>
  <c r="AQ28" i="5"/>
  <c r="AH9" i="5"/>
  <c r="AQ49" i="5"/>
  <c r="AQ41" i="5"/>
  <c r="AQ27" i="5"/>
  <c r="AB9" i="5"/>
  <c r="AQ48" i="5"/>
  <c r="AQ26" i="5"/>
  <c r="AH12" i="5"/>
  <c r="R81" i="5" s="1"/>
  <c r="AX141" i="3" s="1"/>
  <c r="AB13" i="5"/>
  <c r="R71" i="5" s="1"/>
  <c r="AQ47" i="5"/>
  <c r="AQ33" i="5"/>
  <c r="AQ25" i="5"/>
  <c r="AB14" i="5"/>
  <c r="N66" i="5" s="1"/>
  <c r="AW132" i="3" s="1"/>
  <c r="AB12" i="5"/>
  <c r="N71" i="5" s="1"/>
  <c r="AW134" i="3" s="1"/>
  <c r="AH13" i="5"/>
  <c r="AQ32" i="5"/>
  <c r="AQ24" i="5"/>
  <c r="AH11" i="5"/>
  <c r="N80" i="5" s="1"/>
  <c r="AW140" i="3" s="1"/>
  <c r="AH14" i="5"/>
  <c r="AQ45" i="5"/>
  <c r="AQ31" i="5"/>
  <c r="AA121" i="5"/>
  <c r="W116" i="5"/>
  <c r="U110" i="5"/>
  <c r="U128" i="5"/>
  <c r="U123" i="5"/>
  <c r="W123" i="5"/>
  <c r="AA115" i="5"/>
  <c r="Y116" i="5"/>
  <c r="W117" i="5"/>
  <c r="AA109" i="5"/>
  <c r="W111" i="5"/>
  <c r="W126" i="5"/>
  <c r="Y111" i="5"/>
  <c r="Y126" i="5"/>
  <c r="W122" i="5"/>
  <c r="U115" i="5"/>
  <c r="U111" i="5"/>
  <c r="AA108" i="5"/>
  <c r="W114" i="5"/>
  <c r="W129" i="5"/>
  <c r="W110" i="5"/>
  <c r="Y123" i="5"/>
  <c r="U117" i="5"/>
  <c r="Y110" i="5"/>
  <c r="U129" i="5"/>
  <c r="Y128" i="5"/>
  <c r="W109" i="5"/>
  <c r="AA122" i="5"/>
  <c r="Y117" i="5"/>
  <c r="AA110" i="5"/>
  <c r="Y122" i="5"/>
  <c r="U114" i="5"/>
  <c r="Y108" i="5"/>
  <c r="AA126" i="5"/>
  <c r="U127" i="5"/>
  <c r="Y129" i="5"/>
  <c r="U108" i="5"/>
  <c r="AA111" i="5"/>
  <c r="AA123" i="5"/>
  <c r="Y121" i="5"/>
  <c r="U126" i="5"/>
  <c r="U122" i="5"/>
  <c r="W121" i="5"/>
  <c r="AA120" i="5"/>
  <c r="AA117" i="5"/>
  <c r="AA116" i="5"/>
  <c r="W108" i="5"/>
  <c r="U121" i="5"/>
  <c r="Y120" i="5"/>
  <c r="AA129" i="5"/>
  <c r="AA128" i="5"/>
  <c r="W120" i="5"/>
  <c r="Y115" i="5"/>
  <c r="AA127" i="5"/>
  <c r="U120" i="5"/>
  <c r="U116" i="5"/>
  <c r="W115" i="5"/>
  <c r="AA114" i="5"/>
  <c r="W128" i="5"/>
  <c r="Y127" i="5"/>
  <c r="Y114" i="5"/>
  <c r="W127" i="5"/>
  <c r="Y109" i="5"/>
  <c r="U109" i="5"/>
  <c r="AK73" i="5" l="1"/>
  <c r="BA136" i="3" s="1"/>
  <c r="AX134" i="3"/>
  <c r="R82" i="5"/>
  <c r="AX142" i="3" s="1"/>
  <c r="N100" i="5"/>
  <c r="N82" i="5"/>
  <c r="AW142" i="3" s="1"/>
  <c r="N64" i="5"/>
  <c r="N63" i="5"/>
  <c r="N81" i="5"/>
  <c r="AW141" i="3" s="1"/>
  <c r="R80" i="5"/>
  <c r="R64" i="5"/>
  <c r="AX130" i="3" s="1"/>
  <c r="R72" i="5"/>
  <c r="R97" i="5"/>
  <c r="R62" i="5"/>
  <c r="R100" i="5"/>
  <c r="N99" i="5"/>
  <c r="N97" i="5"/>
  <c r="R96" i="5"/>
  <c r="B142" i="5"/>
  <c r="R98" i="5"/>
  <c r="N98" i="5"/>
  <c r="R99" i="5"/>
  <c r="R95" i="5"/>
  <c r="N96" i="5"/>
  <c r="N53" i="5"/>
  <c r="AW125" i="3" s="1"/>
  <c r="N92" i="5"/>
  <c r="R94" i="5"/>
  <c r="N74" i="5"/>
  <c r="N102" i="5"/>
  <c r="R53" i="5"/>
  <c r="R102" i="5"/>
  <c r="N103" i="5"/>
  <c r="R74" i="5"/>
  <c r="AX137" i="3" s="1"/>
  <c r="N93" i="5"/>
  <c r="R92" i="5"/>
  <c r="B134" i="5"/>
  <c r="R103" i="5"/>
  <c r="N55" i="5"/>
  <c r="AW127" i="3" s="1"/>
  <c r="N94" i="5"/>
  <c r="R93" i="5"/>
  <c r="R55" i="5"/>
  <c r="AX127" i="3" s="1"/>
  <c r="N70" i="5"/>
  <c r="AW133" i="3" s="1"/>
  <c r="N101" i="5"/>
  <c r="B135" i="5"/>
  <c r="Q131" i="5" s="1"/>
  <c r="R101" i="5"/>
  <c r="R63" i="5"/>
  <c r="R54" i="5"/>
  <c r="AX126" i="3" s="1"/>
  <c r="N72" i="5"/>
  <c r="AW135" i="3" s="1"/>
  <c r="R75" i="5"/>
  <c r="N65" i="5"/>
  <c r="AW131" i="3" s="1"/>
  <c r="R66" i="5"/>
  <c r="B132" i="5"/>
  <c r="N54" i="5"/>
  <c r="AW126" i="3" s="1"/>
  <c r="B137" i="5"/>
  <c r="N79" i="5"/>
  <c r="AW139" i="3" s="1"/>
  <c r="N62" i="5"/>
  <c r="B133" i="5"/>
  <c r="I131" i="5" s="1"/>
  <c r="R79" i="5"/>
  <c r="B145" i="5"/>
  <c r="R70" i="5"/>
  <c r="R65" i="5"/>
  <c r="R73" i="5"/>
  <c r="N95" i="5"/>
  <c r="B140" i="5"/>
  <c r="B136" i="5"/>
  <c r="B144" i="5"/>
  <c r="B141" i="5"/>
  <c r="I139" i="5" s="1"/>
  <c r="B143" i="5"/>
  <c r="Q139" i="5" s="1"/>
  <c r="N73" i="5"/>
  <c r="AW136" i="3" s="1"/>
  <c r="N75" i="5"/>
  <c r="AW138" i="3" s="1"/>
  <c r="AK75" i="5" l="1"/>
  <c r="BA138" i="3" s="1"/>
  <c r="AX136" i="3"/>
  <c r="AK70" i="5"/>
  <c r="BA133" i="3" s="1"/>
  <c r="AX131" i="3"/>
  <c r="AK72" i="5"/>
  <c r="BA135" i="3" s="1"/>
  <c r="AX133" i="3"/>
  <c r="AK81" i="5"/>
  <c r="BA141" i="3" s="1"/>
  <c r="AX139" i="3"/>
  <c r="AK64" i="5"/>
  <c r="BA130" i="3" s="1"/>
  <c r="AW128" i="3"/>
  <c r="AK71" i="5"/>
  <c r="BA134" i="3" s="1"/>
  <c r="AX132" i="3"/>
  <c r="AK80" i="5"/>
  <c r="BA140" i="3" s="1"/>
  <c r="AX138" i="3"/>
  <c r="AK65" i="5"/>
  <c r="BA131" i="3" s="1"/>
  <c r="AX129" i="3"/>
  <c r="AK55" i="5"/>
  <c r="BA127" i="3" s="1"/>
  <c r="AX125" i="3"/>
  <c r="AK79" i="5"/>
  <c r="BA139" i="3" s="1"/>
  <c r="AW137" i="3"/>
  <c r="AK63" i="5"/>
  <c r="BA129" i="3" s="1"/>
  <c r="AX128" i="3"/>
  <c r="AK74" i="5"/>
  <c r="BA137" i="3" s="1"/>
  <c r="AX135" i="3"/>
  <c r="AK82" i="5"/>
  <c r="BA142" i="3" s="1"/>
  <c r="AX140" i="3"/>
  <c r="AK62" i="5"/>
  <c r="BA128" i="3" s="1"/>
  <c r="AW129" i="3"/>
  <c r="AK66" i="5"/>
  <c r="BA132" i="3" s="1"/>
  <c r="AW130" i="3"/>
  <c r="U139" i="5"/>
  <c r="R89" i="5"/>
  <c r="AX146" i="3" s="1"/>
  <c r="U131" i="5"/>
  <c r="N89" i="5"/>
  <c r="AW146" i="3" s="1"/>
  <c r="E139" i="5"/>
  <c r="N86" i="5"/>
  <c r="Y131" i="5"/>
  <c r="R88" i="5"/>
  <c r="N87" i="5"/>
  <c r="Y139" i="5"/>
  <c r="N88" i="5"/>
  <c r="R86" i="5"/>
  <c r="M139" i="5"/>
  <c r="R87" i="5"/>
  <c r="E131" i="5"/>
  <c r="M131" i="5"/>
  <c r="Y93" i="5"/>
  <c r="K132" i="5" s="1"/>
  <c r="Y98" i="5"/>
  <c r="Y142" i="5" s="1"/>
  <c r="V99" i="5"/>
  <c r="Y143" i="5" s="1"/>
  <c r="Y92" i="5"/>
  <c r="U132" i="5" s="1"/>
  <c r="Y96" i="5"/>
  <c r="W141" i="5" s="1"/>
  <c r="V92" i="5"/>
  <c r="W132" i="5" s="1"/>
  <c r="Y101" i="5"/>
  <c r="S134" i="5" s="1"/>
  <c r="V93" i="5"/>
  <c r="I132" i="5" s="1"/>
  <c r="Y99" i="5"/>
  <c r="AA143" i="5" s="1"/>
  <c r="Y94" i="5"/>
  <c r="W133" i="5" s="1"/>
  <c r="V98" i="5"/>
  <c r="AA142" i="5" s="1"/>
  <c r="Y103" i="5"/>
  <c r="Y134" i="5" s="1"/>
  <c r="V101" i="5"/>
  <c r="Q134" i="5" s="1"/>
  <c r="V95" i="5"/>
  <c r="I140" i="5" s="1"/>
  <c r="V103" i="5"/>
  <c r="AA134" i="5" s="1"/>
  <c r="V96" i="5"/>
  <c r="U141" i="5" s="1"/>
  <c r="V102" i="5"/>
  <c r="Y135" i="5" s="1"/>
  <c r="V100" i="5"/>
  <c r="Q142" i="5" s="1"/>
  <c r="V94" i="5"/>
  <c r="U133" i="5" s="1"/>
  <c r="Y100" i="5"/>
  <c r="S142" i="5" s="1"/>
  <c r="Y97" i="5"/>
  <c r="U140" i="5" s="1"/>
  <c r="Y102" i="5"/>
  <c r="AA135" i="5" s="1"/>
  <c r="Y95" i="5"/>
  <c r="K140" i="5" s="1"/>
  <c r="V97" i="5"/>
  <c r="W140" i="5" s="1"/>
  <c r="F155" i="5" l="1"/>
  <c r="AX144" i="3"/>
  <c r="F157" i="5"/>
  <c r="AX143" i="3"/>
  <c r="F150" i="5"/>
  <c r="AW145" i="3"/>
  <c r="F154" i="5"/>
  <c r="AW144" i="3"/>
  <c r="F151" i="5"/>
  <c r="AX145" i="3"/>
  <c r="F156" i="5"/>
  <c r="AW143" i="3"/>
  <c r="F149" i="5"/>
  <c r="AT149" i="5" s="1"/>
  <c r="F148" i="5"/>
  <c r="AQ158" i="5" s="1"/>
  <c r="M148" i="5" s="1"/>
  <c r="AT150" i="5"/>
  <c r="AT151" i="5"/>
  <c r="AE137" i="5"/>
  <c r="AE136" i="5"/>
  <c r="AE145" i="5"/>
  <c r="AI144" i="5"/>
  <c r="AG137" i="5"/>
  <c r="AC137" i="5"/>
  <c r="AI137" i="5"/>
  <c r="AI140" i="5"/>
  <c r="AG140" i="5"/>
  <c r="AG134" i="5"/>
  <c r="AI134" i="5"/>
  <c r="AE135" i="5"/>
  <c r="AC134" i="5"/>
  <c r="AG142" i="5"/>
  <c r="AI145" i="5"/>
  <c r="AC145" i="5"/>
  <c r="AG145" i="5"/>
  <c r="AI141" i="5"/>
  <c r="AG141" i="5"/>
  <c r="AE144" i="5"/>
  <c r="AI143" i="5"/>
  <c r="AG143" i="5"/>
  <c r="AI142" i="5"/>
  <c r="AG132" i="5"/>
  <c r="AE133" i="5"/>
  <c r="AI132" i="5"/>
  <c r="AC132" i="5"/>
  <c r="AE134" i="5"/>
  <c r="AI135" i="5"/>
  <c r="AG135" i="5"/>
  <c r="AC135" i="5"/>
  <c r="AC136" i="5"/>
  <c r="AG136" i="5"/>
  <c r="AI136" i="5"/>
  <c r="AG133" i="5"/>
  <c r="AC133" i="5"/>
  <c r="AE132" i="5"/>
  <c r="AI133" i="5"/>
  <c r="AG144" i="5"/>
  <c r="AC144" i="5"/>
  <c r="AC141" i="5"/>
  <c r="AE140" i="5"/>
  <c r="AE142" i="5"/>
  <c r="AC143" i="5"/>
  <c r="AC142" i="5"/>
  <c r="AE143" i="5"/>
  <c r="AE141" i="5"/>
  <c r="AC140" i="5"/>
  <c r="AT148" i="5" l="1"/>
  <c r="AQ148" i="5"/>
  <c r="AQ149" i="5" s="1"/>
  <c r="AQ150" i="5" s="1"/>
  <c r="AQ151" i="5" s="1"/>
  <c r="AT154" i="5" s="1"/>
  <c r="M154" i="5" s="1"/>
  <c r="AQ159" i="5"/>
  <c r="AQ160" i="5" s="1"/>
  <c r="M150" i="5" s="1"/>
  <c r="AT155" i="5" l="1"/>
  <c r="AT156" i="5" s="1"/>
  <c r="M149" i="5"/>
  <c r="AT163" i="5" s="1"/>
  <c r="AQ161" i="5"/>
  <c r="M151" i="5" s="1"/>
  <c r="AT162" i="5"/>
  <c r="J68" i="3"/>
  <c r="J73" i="3"/>
  <c r="AA5" i="3"/>
  <c r="B10" i="8" l="1"/>
  <c r="T11" i="8"/>
  <c r="T5" i="3"/>
  <c r="J71" i="3"/>
  <c r="F7" i="3"/>
  <c r="L7" i="3"/>
  <c r="D5" i="3"/>
  <c r="V7" i="3"/>
  <c r="G3" i="3"/>
  <c r="G9" i="3" s="1"/>
  <c r="AA7" i="3"/>
  <c r="V3" i="3"/>
  <c r="G32" i="3" s="1"/>
  <c r="J65" i="3"/>
  <c r="L5" i="3"/>
  <c r="AT165" i="5"/>
  <c r="M155" i="5"/>
  <c r="AT164" i="5"/>
  <c r="AT157" i="5"/>
  <c r="M157" i="5" s="1"/>
  <c r="M156" i="5"/>
  <c r="AY156" i="3" l="1"/>
  <c r="AY159" i="3"/>
  <c r="AY154" i="3"/>
  <c r="AZ158" i="3"/>
  <c r="AY162" i="3"/>
  <c r="AZ164" i="3"/>
  <c r="B11" i="8"/>
  <c r="R39" i="8"/>
  <c r="AX153" i="3" s="1"/>
  <c r="B80" i="8"/>
  <c r="M77" i="8" s="1"/>
  <c r="N33" i="8"/>
  <c r="AW149" i="3" s="1"/>
  <c r="B64" i="8"/>
  <c r="I62" i="8" s="1"/>
  <c r="N36" i="8"/>
  <c r="AW150" i="3" s="1"/>
  <c r="R31" i="8"/>
  <c r="AX147" i="3" s="1"/>
  <c r="H11" i="8"/>
  <c r="AY158" i="3" l="1"/>
  <c r="AZ156" i="3"/>
  <c r="AY155" i="3"/>
  <c r="AZ155" i="3"/>
  <c r="AZ157" i="3"/>
  <c r="AY160" i="3"/>
  <c r="AK38" i="8"/>
  <c r="BA152" i="3" s="1"/>
  <c r="AU39" i="8"/>
  <c r="AQ39" i="8"/>
  <c r="AQ31" i="8"/>
  <c r="AU31" i="8"/>
  <c r="AU33" i="8"/>
  <c r="AK32" i="8"/>
  <c r="BA148" i="3" s="1"/>
  <c r="AQ33" i="8"/>
  <c r="B70" i="8"/>
  <c r="M67" i="8" s="1"/>
  <c r="R37" i="8"/>
  <c r="AX151" i="3" s="1"/>
  <c r="N32" i="8"/>
  <c r="AW148" i="3" s="1"/>
  <c r="R36" i="8"/>
  <c r="N42" i="8"/>
  <c r="AW154" i="3" s="1"/>
  <c r="B65" i="8"/>
  <c r="M62" i="8" s="1"/>
  <c r="AU36" i="8" l="1"/>
  <c r="AX150" i="3"/>
  <c r="AU42" i="8"/>
  <c r="AQ42" i="8"/>
  <c r="AK45" i="8"/>
  <c r="BA157" i="3" s="1"/>
  <c r="AQ32" i="8"/>
  <c r="AU32" i="8"/>
  <c r="AQ37" i="8"/>
  <c r="AU37" i="8"/>
  <c r="AK43" i="8"/>
  <c r="BA155" i="3" s="1"/>
  <c r="AQ36" i="8"/>
</calcChain>
</file>

<file path=xl/sharedStrings.xml><?xml version="1.0" encoding="utf-8"?>
<sst xmlns="http://schemas.openxmlformats.org/spreadsheetml/2006/main" count="1052" uniqueCount="244">
  <si>
    <t>Liga-Bezeichnung:</t>
  </si>
  <si>
    <t>M18-2</t>
  </si>
  <si>
    <t>Hamburger Basketball-Verband e.V.</t>
  </si>
  <si>
    <t>- Männlich U18  Runde 2 -</t>
  </si>
  <si>
    <t>Halle:</t>
  </si>
  <si>
    <t>Klasse</t>
  </si>
  <si>
    <t>SpNr</t>
  </si>
  <si>
    <t>Gruppe</t>
  </si>
  <si>
    <t>Zeit</t>
  </si>
  <si>
    <t>Feld</t>
  </si>
  <si>
    <t>Paarung</t>
  </si>
  <si>
    <t>Ergebnis</t>
  </si>
  <si>
    <t>Schiedsrichter</t>
  </si>
  <si>
    <t>Kampfgericht</t>
  </si>
  <si>
    <t>nicht R1:</t>
  </si>
  <si>
    <t>Ranking</t>
  </si>
  <si>
    <t>O</t>
  </si>
  <si>
    <t>-</t>
  </si>
  <si>
    <t>:</t>
  </si>
  <si>
    <t>BCH2</t>
  </si>
  <si>
    <t>ATSV</t>
  </si>
  <si>
    <t>TOWE2</t>
  </si>
  <si>
    <t>K</t>
  </si>
  <si>
    <t>EMTV</t>
  </si>
  <si>
    <t>L</t>
  </si>
  <si>
    <t>AMTV</t>
  </si>
  <si>
    <t>J</t>
  </si>
  <si>
    <t>M</t>
  </si>
  <si>
    <t>BWB</t>
  </si>
  <si>
    <t>H</t>
  </si>
  <si>
    <t>NTSV2</t>
  </si>
  <si>
    <t>HHT</t>
  </si>
  <si>
    <t>N</t>
  </si>
  <si>
    <t>STG</t>
  </si>
  <si>
    <t>WSV</t>
  </si>
  <si>
    <t>13:00</t>
  </si>
  <si>
    <t>Platzierung:</t>
  </si>
  <si>
    <t>nicht berechtigt:</t>
  </si>
  <si>
    <t>1. Platz</t>
  </si>
  <si>
    <t>Mannschaft spielt am Sonntag als Platz 1</t>
  </si>
  <si>
    <t>R2-1</t>
  </si>
  <si>
    <t>2. Platz</t>
  </si>
  <si>
    <t>Mannschaft spielt am Sonntag als Platz 2</t>
  </si>
  <si>
    <t>R2-2</t>
  </si>
  <si>
    <t>3. Platz</t>
  </si>
  <si>
    <t>Mannschaft spielt am Sonntag als Platz 3</t>
  </si>
  <si>
    <t>R2-3</t>
  </si>
  <si>
    <t>4. Platz</t>
  </si>
  <si>
    <t>Mannschaft spielt am Sonntag als Platz 4</t>
  </si>
  <si>
    <t>R2-4</t>
  </si>
  <si>
    <t>Nachplatzierungen</t>
  </si>
  <si>
    <t>9. Plätze</t>
  </si>
  <si>
    <t>Qualifiziert für die Offene Runde A sind die Plätze 5 bis 8 bzw. Platz 1 - 4, wenn diese Mannschaft nicht an der Runde 1 teilnehmen darf</t>
  </si>
  <si>
    <t>M18-1</t>
  </si>
  <si>
    <t>- Männlich U18  Runde 1 -</t>
  </si>
  <si>
    <t>Gruppe A</t>
  </si>
  <si>
    <t>Gruppe B</t>
  </si>
  <si>
    <t>Gruppe C</t>
  </si>
  <si>
    <t>Gruppe D</t>
  </si>
  <si>
    <t>Gruppe  E</t>
  </si>
  <si>
    <t>Gruppe F</t>
  </si>
  <si>
    <t>3x6 =18; 4x5 =20</t>
  </si>
  <si>
    <t>RIST</t>
  </si>
  <si>
    <t>SCAL</t>
  </si>
  <si>
    <t>BCH1</t>
  </si>
  <si>
    <t>TOWE1</t>
  </si>
  <si>
    <t>A1</t>
  </si>
  <si>
    <t>C1</t>
  </si>
  <si>
    <t>HAHI</t>
  </si>
  <si>
    <t>ETV</t>
  </si>
  <si>
    <t>NTSV</t>
  </si>
  <si>
    <t>B1</t>
  </si>
  <si>
    <t>D1</t>
  </si>
  <si>
    <t>A2</t>
  </si>
  <si>
    <t>C2</t>
  </si>
  <si>
    <t>B2</t>
  </si>
  <si>
    <t>D2</t>
  </si>
  <si>
    <t>Gesetzte Mannschaften:</t>
  </si>
  <si>
    <t>Ranglisten Platz 1</t>
  </si>
  <si>
    <t>BSV1</t>
  </si>
  <si>
    <t>Ranglisten Platz 3</t>
  </si>
  <si>
    <t>Ranglisten Platz 2</t>
  </si>
  <si>
    <t>TURA</t>
  </si>
  <si>
    <t>Ranglisten Platz 4</t>
  </si>
  <si>
    <t>In Gruppe C erfolgt ein Hin- und ein Rückspiel, dessen Ergebnisse zusammenaddiert werden.</t>
  </si>
  <si>
    <t>Ergibt das addierte Ergebnis nach dem Rückspiel ein Unentschieden, so wird es mit Verlängerung fortgesetzt.</t>
  </si>
  <si>
    <t>vergl. Anhang D.6 der Offiziellen Basketball Regeln.</t>
  </si>
  <si>
    <t>Aus dem Gesamtergebnis der Gruppe C wird für die Gruppe F die Hälfte des Ergebnisses übernommen.</t>
  </si>
  <si>
    <t>(auf Grund der Korbdifferenz, die bei den anderen Mannschaften aus nur einem Kurzspiel stammen)</t>
  </si>
  <si>
    <t>Gesetzte Mannschaften für die Offene Runde A:</t>
  </si>
  <si>
    <t>BSV2</t>
  </si>
  <si>
    <t>A</t>
  </si>
  <si>
    <t>10:00</t>
  </si>
  <si>
    <t>B</t>
  </si>
  <si>
    <t>D</t>
  </si>
  <si>
    <t>11:00</t>
  </si>
  <si>
    <t>12:00</t>
  </si>
  <si>
    <t>C</t>
  </si>
  <si>
    <t>14:00</t>
  </si>
  <si>
    <t>15:00</t>
  </si>
  <si>
    <t>E</t>
  </si>
  <si>
    <t>16:00</t>
  </si>
  <si>
    <t>F</t>
  </si>
  <si>
    <t>17:00</t>
  </si>
  <si>
    <t>18:00</t>
  </si>
  <si>
    <t>19:00</t>
  </si>
  <si>
    <t>Ergebnisübernahme aus Gruppe A</t>
  </si>
  <si>
    <t>Ergebnisübernahme aus Gruppe B</t>
  </si>
  <si>
    <t>Ergebnisübernahme aus Gruppe C</t>
  </si>
  <si>
    <t>Ergebnisübernahme aus Gruppe D</t>
  </si>
  <si>
    <t>Sollten die Schiedsrichter ihre eigene Mannschaft pfeifen, bitte eigenständig das Feld tauschen!</t>
  </si>
  <si>
    <t>Körbe</t>
  </si>
  <si>
    <t>Punkte</t>
  </si>
  <si>
    <t>Pl</t>
  </si>
  <si>
    <t>XXX</t>
  </si>
  <si>
    <t>G</t>
  </si>
  <si>
    <t>Ergebnisübernahme:</t>
  </si>
  <si>
    <t>P</t>
  </si>
  <si>
    <t>1. - 4.</t>
  </si>
  <si>
    <t>5. - 6.</t>
  </si>
  <si>
    <t>7. - 8.</t>
  </si>
  <si>
    <t>9. - 11.</t>
  </si>
  <si>
    <t xml:space="preserve">Qualifiziert für die Leistungsrunde sind: </t>
  </si>
  <si>
    <t xml:space="preserve">Qualifiziert für die Offene Runde A sind: </t>
  </si>
  <si>
    <t>Begegnung:</t>
  </si>
  <si>
    <t>Team A</t>
  </si>
  <si>
    <t>Team B</t>
  </si>
  <si>
    <t>Liga:</t>
  </si>
  <si>
    <t>Datum:</t>
  </si>
  <si>
    <t>Zeit:</t>
  </si>
  <si>
    <t>1. SR</t>
  </si>
  <si>
    <t>Spiel-Nr.:</t>
  </si>
  <si>
    <t>Gruppe:</t>
  </si>
  <si>
    <t>2. SR</t>
  </si>
  <si>
    <t>Laufendes Ergebnis</t>
  </si>
  <si>
    <t>Team A:</t>
  </si>
  <si>
    <t>Auszeiten</t>
  </si>
  <si>
    <t>Mannschaftsfouls</t>
  </si>
  <si>
    <t>1. Halbzeit</t>
  </si>
  <si>
    <t>2. Halbzeit</t>
  </si>
  <si>
    <t>TA-Nr.</t>
  </si>
  <si>
    <t>Name des Spielers</t>
  </si>
  <si>
    <t>Einsatz</t>
  </si>
  <si>
    <t>Nr.</t>
  </si>
  <si>
    <t>Fouls</t>
  </si>
  <si>
    <t>Trainer:</t>
  </si>
  <si>
    <t>Trainer-
Assistant:</t>
  </si>
  <si>
    <t>Team B:</t>
  </si>
  <si>
    <t>Halbzeit:</t>
  </si>
  <si>
    <r>
      <t xml:space="preserve">Team </t>
    </r>
    <r>
      <rPr>
        <sz val="10"/>
        <rFont val="Arial"/>
        <family val="2"/>
      </rPr>
      <t>A</t>
    </r>
  </si>
  <si>
    <r>
      <t xml:space="preserve">Team </t>
    </r>
    <r>
      <rPr>
        <sz val="10"/>
        <rFont val="Arial"/>
        <family val="2"/>
      </rPr>
      <t>B</t>
    </r>
  </si>
  <si>
    <t>Unterschrift des Kapitäns bei Protest</t>
  </si>
  <si>
    <t>Vermerk Rückseite</t>
  </si>
  <si>
    <t>Verlängerung:</t>
  </si>
  <si>
    <t>Name des Gewinners</t>
  </si>
  <si>
    <t>Anschreiber</t>
  </si>
  <si>
    <t>Zeitnehmer</t>
  </si>
  <si>
    <t>24sek.-Zeitnehmer</t>
  </si>
  <si>
    <t>Kommissar MVV</t>
  </si>
  <si>
    <t>Blatt 1 (weiß) für die Spielleitung - Blatt 2 (rosa) für den Gewinner - Blatt 3 (gelb) für den Verlierer</t>
  </si>
  <si>
    <t>LIGA</t>
  </si>
  <si>
    <t>Nr</t>
  </si>
  <si>
    <t>SR1</t>
  </si>
  <si>
    <t>SR2</t>
  </si>
  <si>
    <t>Liga2</t>
  </si>
  <si>
    <t>Datum</t>
  </si>
  <si>
    <t>Halle-Feld</t>
  </si>
  <si>
    <t>A3</t>
  </si>
  <si>
    <t>D3</t>
  </si>
  <si>
    <t>B3</t>
  </si>
  <si>
    <t>C3</t>
  </si>
  <si>
    <t>E1</t>
  </si>
  <si>
    <t>E2</t>
  </si>
  <si>
    <t>E3</t>
  </si>
  <si>
    <t>F1</t>
  </si>
  <si>
    <t>F3</t>
  </si>
  <si>
    <t>F2</t>
  </si>
  <si>
    <t>E4</t>
  </si>
  <si>
    <t>E6</t>
  </si>
  <si>
    <t>F5</t>
  </si>
  <si>
    <t>E7</t>
  </si>
  <si>
    <t>E9</t>
  </si>
  <si>
    <t>F8</t>
  </si>
  <si>
    <t>E8</t>
  </si>
  <si>
    <t>F7</t>
  </si>
  <si>
    <t>F9</t>
  </si>
  <si>
    <t>E1 - F1</t>
  </si>
  <si>
    <t>E2 - F2</t>
  </si>
  <si>
    <t>E3 - F3</t>
  </si>
  <si>
    <t>E4 - F4</t>
  </si>
  <si>
    <t>Q</t>
  </si>
  <si>
    <t>Spielplan Sonntag, 31. Mai 2026</t>
  </si>
  <si>
    <t>30. + 31. Mai 2026</t>
  </si>
  <si>
    <t>10:50</t>
  </si>
  <si>
    <t>11:40</t>
  </si>
  <si>
    <t>12:30</t>
  </si>
  <si>
    <t>13:20</t>
  </si>
  <si>
    <t>14:10</t>
  </si>
  <si>
    <t>15:50</t>
  </si>
  <si>
    <t>16:40</t>
  </si>
  <si>
    <t>17:30</t>
  </si>
  <si>
    <t>18:20</t>
  </si>
  <si>
    <t>19:10</t>
  </si>
  <si>
    <t>B4, C4 und D4 spielen nicht am Sonntag</t>
  </si>
  <si>
    <t/>
  </si>
  <si>
    <t>NTSV1</t>
  </si>
  <si>
    <t>Pl 1</t>
  </si>
  <si>
    <t>Pl 3</t>
  </si>
  <si>
    <t>Pl 5</t>
  </si>
  <si>
    <t>Pl 7</t>
  </si>
  <si>
    <t>KKNT</t>
  </si>
  <si>
    <t>HAPI</t>
  </si>
  <si>
    <t>BGW</t>
  </si>
  <si>
    <t>HTS</t>
  </si>
  <si>
    <t>MTVL2</t>
  </si>
  <si>
    <t>5. Platz</t>
  </si>
  <si>
    <t>6. Platz</t>
  </si>
  <si>
    <t>7. Platz</t>
  </si>
  <si>
    <t>8. Platz</t>
  </si>
  <si>
    <t>11. Plätze</t>
  </si>
  <si>
    <t>13. Plätze</t>
  </si>
  <si>
    <t>Mannschaft spielt am 6.6. als Platz 1</t>
  </si>
  <si>
    <t>Mannschaft spielt am 6.6. als Platz 2</t>
  </si>
  <si>
    <t>Mannschaft spielt am 6.6. als Platz 3</t>
  </si>
  <si>
    <t>Mannschaft spielt am 6.6. als Platz 4</t>
  </si>
  <si>
    <t>6. Juni 2026</t>
  </si>
  <si>
    <t>Qualifikationsturnier 2026</t>
  </si>
  <si>
    <t>Spielplan Sonnabend, 30. Mai 2026</t>
  </si>
  <si>
    <t>I</t>
  </si>
  <si>
    <t>15.00</t>
  </si>
  <si>
    <t>17:50</t>
  </si>
  <si>
    <t>TSGB</t>
  </si>
  <si>
    <t>Spielplan Samstag, 6. Juni</t>
  </si>
  <si>
    <t>Version 1: Stand 07.05.2026</t>
  </si>
  <si>
    <t>Spielberichtsbogen JQT 2026</t>
  </si>
  <si>
    <t>Nachdruck nur mit Genehmigung des DBB gestattet. (06/26; JQT)</t>
  </si>
  <si>
    <t>Spielzeit: 
2 x 8 Min</t>
  </si>
  <si>
    <t>Spielzeit: 
2 x 10 Min</t>
  </si>
  <si>
    <r>
      <rPr>
        <b/>
        <sz val="14"/>
        <color theme="1"/>
        <rFont val="Arial"/>
        <family val="2"/>
      </rPr>
      <t>CFSU (1)/CFSO (2)</t>
    </r>
    <r>
      <rPr>
        <sz val="14"/>
        <color theme="1"/>
        <rFont val="Arial"/>
        <family val="2"/>
      </rPr>
      <t>, Christian Förster Strasse 21, 20253 Hamburg</t>
    </r>
  </si>
  <si>
    <t>MTVL</t>
  </si>
  <si>
    <t>NN</t>
  </si>
  <si>
    <r>
      <rPr>
        <u/>
        <sz val="10"/>
        <rFont val="Arial"/>
        <family val="2"/>
      </rPr>
      <t>Änderung 1:</t>
    </r>
    <r>
      <rPr>
        <sz val="10"/>
        <rFont val="Arial"/>
        <family val="2"/>
      </rPr>
      <t xml:space="preserve"> Die Schiedsrichter werden Namentlich angesetzt. Die Vereinesschiedsrichteransetzungen entfallen.</t>
    </r>
  </si>
  <si>
    <t>Version 2: Stand 18.05.2026</t>
  </si>
  <si>
    <t>KALT1: Theodor-Heuss-Straße 28, 21337 Lüneburg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</si>
</sst>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:&quot;"/>
    <numFmt numFmtId="165" formatCode="0&quot;:&quot;"/>
    <numFmt numFmtId="166" formatCode="h:mm;@"/>
    <numFmt numFmtId="167" formatCode="dd/mm/yy;@"/>
  </numFmts>
  <fonts count="24" x14ac:knownFonts="1"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4"/>
      <name val="Arial"/>
      <family val="2"/>
    </font>
    <font>
      <sz val="7.5"/>
      <name val="Arial"/>
      <family val="2"/>
    </font>
    <font>
      <sz val="6"/>
      <name val="Arial"/>
      <family val="2"/>
    </font>
    <font>
      <sz val="10"/>
      <color indexed="9"/>
      <name val="Arial"/>
      <family val="2"/>
    </font>
    <font>
      <sz val="5.5"/>
      <name val="Arial"/>
      <family val="2"/>
    </font>
    <font>
      <sz val="5"/>
      <name val="Arial"/>
      <family val="2"/>
    </font>
    <font>
      <strike/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gray0625">
        <bgColor indexed="9"/>
      </patternFill>
    </fill>
  </fills>
  <borders count="6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6">
    <xf numFmtId="0" fontId="0" fillId="0" borderId="0" xfId="0"/>
    <xf numFmtId="0" fontId="1" fillId="3" borderId="0" xfId="1" applyFill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Continuous"/>
    </xf>
    <xf numFmtId="0" fontId="5" fillId="0" borderId="0" xfId="1" applyFont="1"/>
    <xf numFmtId="0" fontId="1" fillId="0" borderId="0" xfId="1" applyAlignment="1">
      <alignment vertical="top" wrapText="1"/>
    </xf>
    <xf numFmtId="0" fontId="1" fillId="0" borderId="0" xfId="1" applyAlignment="1">
      <alignment vertical="top"/>
    </xf>
    <xf numFmtId="0" fontId="1" fillId="0" borderId="0" xfId="1" applyAlignment="1">
      <alignment horizontal="right"/>
    </xf>
    <xf numFmtId="0" fontId="1" fillId="0" borderId="7" xfId="1" applyBorder="1"/>
    <xf numFmtId="0" fontId="5" fillId="0" borderId="7" xfId="1" applyFont="1" applyBorder="1"/>
    <xf numFmtId="0" fontId="1" fillId="0" borderId="0" xfId="1" quotePrefix="1"/>
    <xf numFmtId="0" fontId="5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7" fillId="0" borderId="0" xfId="1" quotePrefix="1" applyFont="1" applyAlignment="1">
      <alignment horizontal="left"/>
    </xf>
    <xf numFmtId="0" fontId="1" fillId="0" borderId="10" xfId="1" applyBorder="1" applyAlignment="1">
      <alignment shrinkToFit="1"/>
    </xf>
    <xf numFmtId="0" fontId="1" fillId="3" borderId="0" xfId="1" applyFill="1" applyAlignment="1">
      <alignment shrinkToFit="1"/>
    </xf>
    <xf numFmtId="0" fontId="1" fillId="0" borderId="0" xfId="1" applyAlignment="1">
      <alignment shrinkToFit="1"/>
    </xf>
    <xf numFmtId="0" fontId="7" fillId="0" borderId="0" xfId="1" applyFont="1" applyAlignment="1">
      <alignment horizontal="center"/>
    </xf>
    <xf numFmtId="16" fontId="1" fillId="0" borderId="4" xfId="1" applyNumberFormat="1" applyBorder="1"/>
    <xf numFmtId="16" fontId="1" fillId="0" borderId="0" xfId="1" applyNumberFormat="1"/>
    <xf numFmtId="0" fontId="10" fillId="0" borderId="0" xfId="1" quotePrefix="1" applyFont="1" applyAlignment="1">
      <alignment horizontal="left"/>
    </xf>
    <xf numFmtId="0" fontId="1" fillId="0" borderId="0" xfId="1" quotePrefix="1" applyAlignment="1">
      <alignment horizontal="left"/>
    </xf>
    <xf numFmtId="0" fontId="1" fillId="0" borderId="0" xfId="2"/>
    <xf numFmtId="0" fontId="1" fillId="0" borderId="0" xfId="2" applyAlignment="1">
      <alignment horizontal="right"/>
    </xf>
    <xf numFmtId="166" fontId="1" fillId="0" borderId="0" xfId="2" applyNumberFormat="1"/>
    <xf numFmtId="14" fontId="1" fillId="0" borderId="0" xfId="2" applyNumberFormat="1"/>
    <xf numFmtId="0" fontId="1" fillId="0" borderId="0" xfId="2" applyAlignment="1">
      <alignment horizontal="center"/>
    </xf>
    <xf numFmtId="0" fontId="1" fillId="0" borderId="14" xfId="2" applyBorder="1"/>
    <xf numFmtId="167" fontId="1" fillId="0" borderId="0" xfId="2" applyNumberFormat="1"/>
    <xf numFmtId="167" fontId="1" fillId="0" borderId="0" xfId="2" applyNumberFormat="1" applyAlignment="1">
      <alignment horizontal="center"/>
    </xf>
    <xf numFmtId="167" fontId="2" fillId="0" borderId="16" xfId="2" applyNumberFormat="1" applyFont="1" applyBorder="1" applyAlignment="1">
      <alignment horizontal="center" shrinkToFit="1"/>
    </xf>
    <xf numFmtId="0" fontId="1" fillId="0" borderId="18" xfId="2" applyBorder="1"/>
    <xf numFmtId="0" fontId="1" fillId="0" borderId="19" xfId="2" applyBorder="1"/>
    <xf numFmtId="0" fontId="1" fillId="0" borderId="20" xfId="2" applyBorder="1"/>
    <xf numFmtId="0" fontId="1" fillId="0" borderId="22" xfId="2" applyBorder="1"/>
    <xf numFmtId="0" fontId="1" fillId="0" borderId="23" xfId="2" applyBorder="1"/>
    <xf numFmtId="0" fontId="14" fillId="0" borderId="15" xfId="2" applyFont="1" applyBorder="1" applyAlignment="1">
      <alignment horizontal="left" vertical="center" wrapText="1"/>
    </xf>
    <xf numFmtId="0" fontId="14" fillId="0" borderId="16" xfId="2" applyFont="1" applyBorder="1" applyAlignment="1">
      <alignment horizontal="left" vertical="center" wrapText="1"/>
    </xf>
    <xf numFmtId="0" fontId="1" fillId="0" borderId="16" xfId="2" applyBorder="1" applyAlignment="1">
      <alignment horizontal="center"/>
    </xf>
    <xf numFmtId="0" fontId="1" fillId="0" borderId="16" xfId="2" applyBorder="1"/>
    <xf numFmtId="0" fontId="10" fillId="0" borderId="19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" fillId="4" borderId="0" xfId="2" applyFill="1" applyAlignment="1">
      <alignment horizontal="center"/>
    </xf>
    <xf numFmtId="0" fontId="1" fillId="0" borderId="0" xfId="2" applyAlignment="1">
      <alignment vertical="center"/>
    </xf>
    <xf numFmtId="0" fontId="1" fillId="0" borderId="28" xfId="2" applyBorder="1" applyAlignment="1">
      <alignment horizontal="center"/>
    </xf>
    <xf numFmtId="0" fontId="15" fillId="0" borderId="29" xfId="2" applyFont="1" applyBorder="1" applyAlignment="1">
      <alignment horizontal="center" shrinkToFit="1"/>
    </xf>
    <xf numFmtId="0" fontId="15" fillId="4" borderId="30" xfId="2" applyFont="1" applyFill="1" applyBorder="1" applyAlignment="1">
      <alignment horizontal="center" shrinkToFit="1"/>
    </xf>
    <xf numFmtId="0" fontId="1" fillId="0" borderId="31" xfId="2" applyBorder="1" applyAlignment="1">
      <alignment horizontal="center"/>
    </xf>
    <xf numFmtId="0" fontId="15" fillId="0" borderId="32" xfId="2" applyFont="1" applyBorder="1" applyAlignment="1">
      <alignment horizontal="center" shrinkToFit="1"/>
    </xf>
    <xf numFmtId="0" fontId="15" fillId="0" borderId="33" xfId="2" applyFont="1" applyBorder="1" applyAlignment="1">
      <alignment horizontal="center" shrinkToFit="1"/>
    </xf>
    <xf numFmtId="0" fontId="16" fillId="0" borderId="19" xfId="2" applyFont="1" applyBorder="1" applyAlignment="1">
      <alignment wrapText="1"/>
    </xf>
    <xf numFmtId="0" fontId="10" fillId="0" borderId="10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" fillId="0" borderId="11" xfId="2" applyBorder="1"/>
    <xf numFmtId="0" fontId="1" fillId="0" borderId="13" xfId="2" applyBorder="1"/>
    <xf numFmtId="0" fontId="16" fillId="0" borderId="0" xfId="2" applyFont="1"/>
    <xf numFmtId="0" fontId="1" fillId="0" borderId="41" xfId="2" applyBorder="1" applyAlignment="1">
      <alignment horizontal="center"/>
    </xf>
    <xf numFmtId="0" fontId="15" fillId="0" borderId="10" xfId="2" applyFont="1" applyBorder="1" applyAlignment="1">
      <alignment horizontal="center" shrinkToFit="1"/>
    </xf>
    <xf numFmtId="0" fontId="15" fillId="4" borderId="35" xfId="2" applyFont="1" applyFill="1" applyBorder="1" applyAlignment="1">
      <alignment horizontal="center" shrinkToFit="1"/>
    </xf>
    <xf numFmtId="0" fontId="1" fillId="0" borderId="42" xfId="2" applyBorder="1" applyAlignment="1">
      <alignment horizontal="center"/>
    </xf>
    <xf numFmtId="0" fontId="15" fillId="0" borderId="11" xfId="2" applyFont="1" applyBorder="1" applyAlignment="1">
      <alignment horizontal="center" shrinkToFit="1"/>
    </xf>
    <xf numFmtId="0" fontId="15" fillId="0" borderId="13" xfId="2" applyFont="1" applyBorder="1" applyAlignment="1">
      <alignment horizontal="center" shrinkToFit="1"/>
    </xf>
    <xf numFmtId="0" fontId="1" fillId="0" borderId="22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46" xfId="2" applyBorder="1"/>
    <xf numFmtId="0" fontId="1" fillId="0" borderId="17" xfId="2" applyBorder="1" applyAlignment="1">
      <alignment shrinkToFit="1"/>
    </xf>
    <xf numFmtId="0" fontId="1" fillId="0" borderId="31" xfId="2" applyBorder="1" applyAlignment="1">
      <alignment horizontal="center" shrinkToFit="1"/>
    </xf>
    <xf numFmtId="0" fontId="1" fillId="0" borderId="28" xfId="2" applyBorder="1"/>
    <xf numFmtId="0" fontId="1" fillId="0" borderId="29" xfId="2" applyBorder="1"/>
    <xf numFmtId="0" fontId="1" fillId="0" borderId="31" xfId="2" applyBorder="1"/>
    <xf numFmtId="0" fontId="1" fillId="0" borderId="48" xfId="2" applyBorder="1"/>
    <xf numFmtId="0" fontId="1" fillId="0" borderId="12" xfId="2" applyBorder="1" applyAlignment="1">
      <alignment shrinkToFit="1"/>
    </xf>
    <xf numFmtId="0" fontId="1" fillId="0" borderId="42" xfId="2" applyBorder="1" applyAlignment="1">
      <alignment horizontal="center" shrinkToFit="1"/>
    </xf>
    <xf numFmtId="0" fontId="1" fillId="0" borderId="41" xfId="2" applyBorder="1"/>
    <xf numFmtId="0" fontId="1" fillId="0" borderId="10" xfId="2" applyBorder="1"/>
    <xf numFmtId="0" fontId="1" fillId="0" borderId="42" xfId="2" applyBorder="1"/>
    <xf numFmtId="0" fontId="1" fillId="0" borderId="45" xfId="2" applyBorder="1"/>
    <xf numFmtId="0" fontId="1" fillId="0" borderId="17" xfId="2" applyBorder="1"/>
    <xf numFmtId="0" fontId="1" fillId="0" borderId="45" xfId="2" applyBorder="1" applyAlignment="1">
      <alignment shrinkToFit="1"/>
    </xf>
    <xf numFmtId="0" fontId="1" fillId="0" borderId="51" xfId="2" applyBorder="1"/>
    <xf numFmtId="0" fontId="1" fillId="0" borderId="52" xfId="2" applyBorder="1"/>
    <xf numFmtId="0" fontId="14" fillId="0" borderId="54" xfId="2" applyFont="1" applyBorder="1" applyAlignment="1">
      <alignment vertical="center" wrapText="1"/>
    </xf>
    <xf numFmtId="0" fontId="1" fillId="0" borderId="54" xfId="2" applyBorder="1" applyAlignment="1">
      <alignment shrinkToFit="1"/>
    </xf>
    <xf numFmtId="0" fontId="1" fillId="0" borderId="52" xfId="2" applyBorder="1" applyAlignment="1">
      <alignment shrinkToFit="1"/>
    </xf>
    <xf numFmtId="0" fontId="1" fillId="0" borderId="54" xfId="2" applyBorder="1"/>
    <xf numFmtId="0" fontId="1" fillId="0" borderId="55" xfId="2" applyBorder="1"/>
    <xf numFmtId="0" fontId="1" fillId="0" borderId="56" xfId="2" applyBorder="1"/>
    <xf numFmtId="0" fontId="1" fillId="0" borderId="57" xfId="2" applyBorder="1"/>
    <xf numFmtId="0" fontId="1" fillId="0" borderId="58" xfId="2" applyBorder="1"/>
    <xf numFmtId="0" fontId="1" fillId="0" borderId="56" xfId="2" applyBorder="1" applyAlignment="1">
      <alignment horizontal="center"/>
    </xf>
    <xf numFmtId="0" fontId="15" fillId="0" borderId="57" xfId="2" applyFont="1" applyBorder="1" applyAlignment="1">
      <alignment horizontal="center" shrinkToFit="1"/>
    </xf>
    <xf numFmtId="0" fontId="15" fillId="4" borderId="59" xfId="2" applyFont="1" applyFill="1" applyBorder="1" applyAlignment="1">
      <alignment horizontal="center" shrinkToFit="1"/>
    </xf>
    <xf numFmtId="0" fontId="1" fillId="0" borderId="60" xfId="2" applyBorder="1" applyAlignment="1">
      <alignment horizontal="center"/>
    </xf>
    <xf numFmtId="0" fontId="15" fillId="0" borderId="49" xfId="2" applyFont="1" applyBorder="1" applyAlignment="1">
      <alignment horizontal="center" shrinkToFit="1"/>
    </xf>
    <xf numFmtId="0" fontId="15" fillId="0" borderId="50" xfId="2" applyFont="1" applyBorder="1" applyAlignment="1">
      <alignment horizontal="center" shrinkToFit="1"/>
    </xf>
    <xf numFmtId="0" fontId="14" fillId="0" borderId="19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1" fillId="0" borderId="0" xfId="2" applyAlignment="1">
      <alignment horizontal="left"/>
    </xf>
    <xf numFmtId="0" fontId="1" fillId="0" borderId="15" xfId="2" applyBorder="1"/>
    <xf numFmtId="20" fontId="1" fillId="0" borderId="0" xfId="2" applyNumberFormat="1"/>
    <xf numFmtId="1" fontId="1" fillId="0" borderId="0" xfId="2" applyNumberFormat="1"/>
    <xf numFmtId="0" fontId="13" fillId="0" borderId="0" xfId="2" applyFont="1" applyAlignment="1">
      <alignment wrapText="1"/>
    </xf>
    <xf numFmtId="0" fontId="1" fillId="0" borderId="0" xfId="2" applyAlignment="1">
      <alignment wrapText="1"/>
    </xf>
    <xf numFmtId="0" fontId="1" fillId="0" borderId="19" xfId="2" applyBorder="1" applyAlignment="1">
      <alignment wrapText="1"/>
    </xf>
    <xf numFmtId="0" fontId="1" fillId="0" borderId="7" xfId="2" applyBorder="1"/>
    <xf numFmtId="0" fontId="1" fillId="0" borderId="15" xfId="2" applyBorder="1" applyAlignment="1">
      <alignment wrapText="1"/>
    </xf>
    <xf numFmtId="0" fontId="1" fillId="0" borderId="18" xfId="2" applyBorder="1" applyAlignment="1">
      <alignment wrapText="1"/>
    </xf>
    <xf numFmtId="0" fontId="15" fillId="0" borderId="0" xfId="2" applyFont="1"/>
    <xf numFmtId="0" fontId="1" fillId="0" borderId="7" xfId="2" applyBorder="1" applyAlignment="1">
      <alignment horizontal="center"/>
    </xf>
    <xf numFmtId="0" fontId="1" fillId="0" borderId="20" xfId="2" applyBorder="1" applyAlignment="1">
      <alignment horizontal="center"/>
    </xf>
    <xf numFmtId="0" fontId="1" fillId="0" borderId="19" xfId="2" applyBorder="1" applyAlignment="1">
      <alignment horizontal="center"/>
    </xf>
    <xf numFmtId="0" fontId="15" fillId="0" borderId="14" xfId="2" applyFont="1" applyBorder="1"/>
    <xf numFmtId="0" fontId="18" fillId="0" borderId="14" xfId="2" applyFont="1" applyBorder="1"/>
    <xf numFmtId="0" fontId="1" fillId="0" borderId="16" xfId="2" applyBorder="1" applyAlignment="1">
      <alignment vertical="center" wrapText="1"/>
    </xf>
    <xf numFmtId="0" fontId="1" fillId="0" borderId="19" xfId="2" applyBorder="1" applyAlignment="1">
      <alignment horizontal="left"/>
    </xf>
    <xf numFmtId="0" fontId="13" fillId="0" borderId="0" xfId="2" applyFont="1"/>
    <xf numFmtId="0" fontId="1" fillId="0" borderId="0" xfId="2" applyAlignment="1">
      <alignment vertical="center" wrapText="1"/>
    </xf>
    <xf numFmtId="0" fontId="19" fillId="0" borderId="0" xfId="2" applyFont="1"/>
    <xf numFmtId="0" fontId="19" fillId="0" borderId="0" xfId="2" applyFont="1" applyAlignment="1">
      <alignment horizontal="right"/>
    </xf>
    <xf numFmtId="166" fontId="19" fillId="0" borderId="0" xfId="2" applyNumberFormat="1" applyFont="1"/>
    <xf numFmtId="14" fontId="19" fillId="0" borderId="0" xfId="2" applyNumberFormat="1" applyFont="1"/>
    <xf numFmtId="0" fontId="1" fillId="0" borderId="0" xfId="1" applyAlignment="1">
      <alignment horizontal="center"/>
    </xf>
    <xf numFmtId="0" fontId="1" fillId="0" borderId="0" xfId="1" applyAlignment="1">
      <alignment horizontal="center" shrinkToFit="1"/>
    </xf>
    <xf numFmtId="0" fontId="1" fillId="0" borderId="0" xfId="1" applyAlignment="1">
      <alignment horizontal="left"/>
    </xf>
    <xf numFmtId="0" fontId="1" fillId="0" borderId="0" xfId="1"/>
    <xf numFmtId="20" fontId="0" fillId="0" borderId="0" xfId="0" applyNumberFormat="1"/>
    <xf numFmtId="0" fontId="5" fillId="0" borderId="0" xfId="1" applyFont="1" applyAlignment="1"/>
    <xf numFmtId="0" fontId="5" fillId="0" borderId="7" xfId="1" applyFont="1" applyBorder="1" applyAlignment="1"/>
    <xf numFmtId="0" fontId="20" fillId="0" borderId="0" xfId="1" applyFont="1" applyAlignment="1">
      <alignment horizontal="center"/>
    </xf>
    <xf numFmtId="0" fontId="20" fillId="0" borderId="0" xfId="1" applyFont="1"/>
    <xf numFmtId="0" fontId="20" fillId="0" borderId="10" xfId="1" applyFont="1" applyBorder="1" applyAlignment="1">
      <alignment shrinkToFit="1"/>
    </xf>
    <xf numFmtId="0" fontId="20" fillId="3" borderId="0" xfId="1" applyFont="1" applyFill="1"/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" fillId="0" borderId="0" xfId="1" applyAlignment="1">
      <alignment horizontal="center"/>
    </xf>
    <xf numFmtId="20" fontId="1" fillId="0" borderId="0" xfId="1" quotePrefix="1" applyNumberFormat="1" applyAlignment="1">
      <alignment horizontal="center"/>
    </xf>
    <xf numFmtId="1" fontId="1" fillId="0" borderId="0" xfId="1" applyNumberFormat="1" applyAlignment="1">
      <alignment horizontal="center"/>
    </xf>
    <xf numFmtId="0" fontId="1" fillId="0" borderId="0" xfId="1" applyAlignment="1">
      <alignment horizontal="center" shrinkToFit="1"/>
    </xf>
    <xf numFmtId="0" fontId="1" fillId="0" borderId="0" xfId="1"/>
    <xf numFmtId="0" fontId="7" fillId="0" borderId="0" xfId="1" applyFont="1"/>
    <xf numFmtId="0" fontId="1" fillId="0" borderId="0" xfId="1" applyFont="1" applyAlignment="1">
      <alignment horizontal="center"/>
    </xf>
    <xf numFmtId="0" fontId="1" fillId="0" borderId="0" xfId="1" applyFont="1"/>
    <xf numFmtId="0" fontId="1" fillId="0" borderId="0" xfId="1" applyAlignment="1">
      <alignment horizontal="center"/>
    </xf>
    <xf numFmtId="0" fontId="1" fillId="0" borderId="0" xfId="1"/>
    <xf numFmtId="0" fontId="1" fillId="0" borderId="10" xfId="1" applyFont="1" applyBorder="1" applyAlignment="1">
      <alignment shrinkToFit="1"/>
    </xf>
    <xf numFmtId="0" fontId="5" fillId="0" borderId="0" xfId="1" applyFont="1" applyBorder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 applyAlignment="1">
      <alignment horizontal="left" shrinkToFit="1"/>
    </xf>
    <xf numFmtId="0" fontId="1" fillId="0" borderId="0" xfId="1"/>
    <xf numFmtId="0" fontId="1" fillId="0" borderId="0" xfId="2" applyAlignment="1">
      <alignment horizontal="center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1" fillId="0" borderId="0" xfId="1"/>
    <xf numFmtId="0" fontId="1" fillId="0" borderId="0" xfId="1" applyBorder="1" applyAlignment="1">
      <alignment horizontal="center"/>
    </xf>
    <xf numFmtId="0" fontId="1" fillId="0" borderId="0" xfId="1" applyAlignment="1">
      <alignment horizontal="left"/>
    </xf>
    <xf numFmtId="0" fontId="1" fillId="2" borderId="0" xfId="1" applyFill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quotePrefix="1" applyFont="1" applyBorder="1" applyAlignment="1">
      <alignment horizontal="center"/>
    </xf>
    <xf numFmtId="0" fontId="3" fillId="0" borderId="6" xfId="1" quotePrefix="1" applyFont="1" applyBorder="1" applyAlignment="1">
      <alignment horizontal="center"/>
    </xf>
    <xf numFmtId="0" fontId="3" fillId="0" borderId="7" xfId="1" quotePrefix="1" applyFont="1" applyBorder="1" applyAlignment="1">
      <alignment horizontal="center"/>
    </xf>
    <xf numFmtId="0" fontId="3" fillId="0" borderId="8" xfId="1" quotePrefix="1" applyFont="1" applyBorder="1" applyAlignment="1">
      <alignment horizontal="center"/>
    </xf>
    <xf numFmtId="0" fontId="4" fillId="0" borderId="0" xfId="1" applyFont="1" applyAlignment="1">
      <alignment horizontal="left"/>
    </xf>
    <xf numFmtId="0" fontId="22" fillId="0" borderId="2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quotePrefix="1" applyFont="1" applyAlignment="1">
      <alignment horizontal="center"/>
    </xf>
    <xf numFmtId="0" fontId="1" fillId="0" borderId="0" xfId="1" quotePrefix="1" applyAlignment="1">
      <alignment horizontal="left"/>
    </xf>
    <xf numFmtId="0" fontId="1" fillId="0" borderId="0" xfId="1" applyAlignment="1">
      <alignment horizontal="left" vertical="top" wrapText="1"/>
    </xf>
    <xf numFmtId="0" fontId="20" fillId="0" borderId="0" xfId="1" applyFont="1" applyAlignment="1">
      <alignment horizontal="center"/>
    </xf>
    <xf numFmtId="20" fontId="20" fillId="0" borderId="0" xfId="1" quotePrefix="1" applyNumberFormat="1" applyFont="1" applyAlignment="1">
      <alignment horizontal="center"/>
    </xf>
    <xf numFmtId="1" fontId="20" fillId="0" borderId="0" xfId="1" applyNumberFormat="1" applyFont="1" applyAlignment="1">
      <alignment horizontal="center"/>
    </xf>
    <xf numFmtId="0" fontId="20" fillId="0" borderId="0" xfId="1" applyFont="1" applyAlignment="1">
      <alignment horizontal="left"/>
    </xf>
    <xf numFmtId="0" fontId="20" fillId="2" borderId="0" xfId="1" applyFont="1" applyFill="1" applyProtection="1">
      <protection locked="0"/>
    </xf>
    <xf numFmtId="0" fontId="8" fillId="0" borderId="0" xfId="1" applyFont="1" applyAlignment="1">
      <alignment horizontal="left"/>
    </xf>
    <xf numFmtId="0" fontId="5" fillId="0" borderId="7" xfId="1" applyFont="1" applyBorder="1" applyAlignment="1">
      <alignment horizontal="center"/>
    </xf>
    <xf numFmtId="0" fontId="9" fillId="0" borderId="7" xfId="1" quotePrefix="1" applyFont="1" applyBorder="1" applyAlignment="1">
      <alignment horizontal="center"/>
    </xf>
    <xf numFmtId="0" fontId="1" fillId="0" borderId="7" xfId="1" applyBorder="1" applyAlignment="1">
      <alignment horizontal="center"/>
    </xf>
    <xf numFmtId="0" fontId="20" fillId="2" borderId="0" xfId="1" applyFont="1" applyFill="1" applyAlignment="1" applyProtection="1">
      <alignment horizontal="left"/>
      <protection locked="0"/>
    </xf>
    <xf numFmtId="0" fontId="20" fillId="0" borderId="0" xfId="1" applyFont="1" applyAlignment="1">
      <alignment horizontal="right"/>
    </xf>
    <xf numFmtId="0" fontId="1" fillId="2" borderId="0" xfId="1" applyFill="1" applyAlignment="1" applyProtection="1">
      <alignment horizontal="left"/>
      <protection locked="0"/>
    </xf>
    <xf numFmtId="0" fontId="1" fillId="0" borderId="0" xfId="1" applyAlignment="1">
      <alignment horizontal="right" shrinkToFit="1"/>
    </xf>
    <xf numFmtId="0" fontId="1" fillId="0" borderId="0" xfId="1" applyAlignment="1">
      <alignment horizontal="left" shrinkToFit="1"/>
    </xf>
    <xf numFmtId="0" fontId="1" fillId="0" borderId="0" xfId="1" applyAlignment="1">
      <alignment horizontal="center"/>
    </xf>
    <xf numFmtId="0" fontId="1" fillId="0" borderId="0" xfId="1" applyFont="1" applyAlignment="1">
      <alignment horizontal="center"/>
    </xf>
    <xf numFmtId="20" fontId="1" fillId="0" borderId="0" xfId="1" quotePrefix="1" applyNumberFormat="1" applyFont="1" applyAlignment="1">
      <alignment horizontal="center"/>
    </xf>
    <xf numFmtId="1" fontId="1" fillId="0" borderId="0" xfId="1" applyNumberFormat="1" applyFont="1" applyAlignment="1">
      <alignment horizontal="center"/>
    </xf>
    <xf numFmtId="0" fontId="1" fillId="0" borderId="0" xfId="1" applyFont="1" applyAlignment="1">
      <alignment horizontal="left"/>
    </xf>
    <xf numFmtId="0" fontId="1" fillId="2" borderId="0" xfId="1" applyFont="1" applyFill="1" applyProtection="1">
      <protection locked="0"/>
    </xf>
    <xf numFmtId="0" fontId="1" fillId="2" borderId="0" xfId="1" applyFont="1" applyFill="1" applyAlignment="1" applyProtection="1">
      <alignment horizontal="left"/>
      <protection locked="0"/>
    </xf>
    <xf numFmtId="20" fontId="1" fillId="0" borderId="0" xfId="1" quotePrefix="1" applyNumberFormat="1" applyAlignment="1">
      <alignment horizontal="center"/>
    </xf>
    <xf numFmtId="1" fontId="1" fillId="0" borderId="0" xfId="1" applyNumberFormat="1" applyAlignment="1">
      <alignment horizontal="center"/>
    </xf>
    <xf numFmtId="0" fontId="1" fillId="2" borderId="0" xfId="1" applyFill="1" applyAlignment="1" applyProtection="1">
      <alignment horizontal="right"/>
      <protection locked="0"/>
    </xf>
    <xf numFmtId="0" fontId="1" fillId="2" borderId="0" xfId="1" applyFill="1" applyProtection="1">
      <protection locked="0"/>
    </xf>
    <xf numFmtId="0" fontId="1" fillId="2" borderId="0" xfId="1" applyFont="1" applyFill="1" applyAlignment="1" applyProtection="1">
      <alignment horizontal="right"/>
      <protection locked="0"/>
    </xf>
    <xf numFmtId="0" fontId="7" fillId="0" borderId="0" xfId="1" applyFont="1" applyAlignment="1">
      <alignment horizontal="center" shrinkToFit="1"/>
    </xf>
    <xf numFmtId="0" fontId="1" fillId="0" borderId="9" xfId="1" applyBorder="1" applyAlignment="1">
      <alignment horizontal="center" shrinkToFit="1"/>
    </xf>
    <xf numFmtId="164" fontId="1" fillId="0" borderId="9" xfId="1" applyNumberFormat="1" applyBorder="1" applyAlignment="1">
      <alignment horizontal="center" shrinkToFit="1"/>
    </xf>
    <xf numFmtId="164" fontId="1" fillId="0" borderId="0" xfId="1" applyNumberFormat="1" applyAlignment="1">
      <alignment horizontal="center" shrinkToFit="1"/>
    </xf>
    <xf numFmtId="0" fontId="1" fillId="0" borderId="10" xfId="1" applyBorder="1" applyAlignment="1">
      <alignment horizontal="center" shrinkToFit="1"/>
    </xf>
    <xf numFmtId="164" fontId="1" fillId="0" borderId="11" xfId="1" applyNumberFormat="1" applyBorder="1" applyAlignment="1">
      <alignment horizontal="right" shrinkToFit="1"/>
    </xf>
    <xf numFmtId="164" fontId="1" fillId="0" borderId="12" xfId="1" applyNumberFormat="1" applyBorder="1" applyAlignment="1">
      <alignment horizontal="right" shrinkToFit="1"/>
    </xf>
    <xf numFmtId="1" fontId="1" fillId="0" borderId="12" xfId="1" applyNumberFormat="1" applyBorder="1" applyAlignment="1">
      <alignment horizontal="left" shrinkToFit="1"/>
    </xf>
    <xf numFmtId="1" fontId="1" fillId="0" borderId="13" xfId="1" applyNumberFormat="1" applyBorder="1" applyAlignment="1">
      <alignment horizontal="left" shrinkToFit="1"/>
    </xf>
    <xf numFmtId="165" fontId="1" fillId="0" borderId="11" xfId="1" applyNumberFormat="1" applyBorder="1" applyAlignment="1">
      <alignment horizontal="right" shrinkToFit="1"/>
    </xf>
    <xf numFmtId="165" fontId="1" fillId="0" borderId="12" xfId="1" applyNumberFormat="1" applyBorder="1" applyAlignment="1">
      <alignment horizontal="right" shrinkToFit="1"/>
    </xf>
    <xf numFmtId="1" fontId="1" fillId="0" borderId="10" xfId="1" applyNumberFormat="1" applyBorder="1" applyAlignment="1">
      <alignment horizontal="left" shrinkToFit="1"/>
    </xf>
    <xf numFmtId="0" fontId="1" fillId="2" borderId="11" xfId="1" applyFill="1" applyBorder="1" applyAlignment="1" applyProtection="1">
      <alignment horizontal="center"/>
      <protection locked="0"/>
    </xf>
    <xf numFmtId="0" fontId="1" fillId="2" borderId="12" xfId="1" applyFill="1" applyBorder="1" applyAlignment="1" applyProtection="1">
      <alignment horizontal="center"/>
      <protection locked="0"/>
    </xf>
    <xf numFmtId="1" fontId="1" fillId="0" borderId="10" xfId="1" applyNumberFormat="1" applyBorder="1" applyAlignment="1">
      <alignment horizontal="center" shrinkToFit="1"/>
    </xf>
    <xf numFmtId="1" fontId="20" fillId="0" borderId="13" xfId="1" applyNumberFormat="1" applyFont="1" applyBorder="1" applyAlignment="1">
      <alignment horizontal="left" shrinkToFit="1"/>
    </xf>
    <xf numFmtId="1" fontId="20" fillId="0" borderId="10" xfId="1" applyNumberFormat="1" applyFont="1" applyBorder="1" applyAlignment="1">
      <alignment horizontal="left" shrinkToFit="1"/>
    </xf>
    <xf numFmtId="165" fontId="20" fillId="0" borderId="11" xfId="1" applyNumberFormat="1" applyFont="1" applyBorder="1" applyAlignment="1">
      <alignment horizontal="right" shrinkToFit="1"/>
    </xf>
    <xf numFmtId="165" fontId="20" fillId="0" borderId="12" xfId="1" applyNumberFormat="1" applyFont="1" applyBorder="1" applyAlignment="1">
      <alignment horizontal="right" shrinkToFit="1"/>
    </xf>
    <xf numFmtId="0" fontId="20" fillId="2" borderId="11" xfId="1" applyFont="1" applyFill="1" applyBorder="1" applyAlignment="1" applyProtection="1">
      <alignment horizontal="center"/>
      <protection locked="0"/>
    </xf>
    <xf numFmtId="0" fontId="20" fillId="2" borderId="12" xfId="1" applyFont="1" applyFill="1" applyBorder="1" applyAlignment="1" applyProtection="1">
      <alignment horizontal="center"/>
      <protection locked="0"/>
    </xf>
    <xf numFmtId="0" fontId="20" fillId="0" borderId="10" xfId="1" applyFont="1" applyBorder="1" applyAlignment="1">
      <alignment horizontal="center" shrinkToFit="1"/>
    </xf>
    <xf numFmtId="1" fontId="20" fillId="0" borderId="10" xfId="1" applyNumberFormat="1" applyFont="1" applyBorder="1" applyAlignment="1">
      <alignment horizontal="center" shrinkToFit="1"/>
    </xf>
    <xf numFmtId="164" fontId="20" fillId="0" borderId="11" xfId="1" applyNumberFormat="1" applyFont="1" applyBorder="1" applyAlignment="1">
      <alignment horizontal="right" shrinkToFit="1"/>
    </xf>
    <xf numFmtId="164" fontId="20" fillId="0" borderId="12" xfId="1" applyNumberFormat="1" applyFont="1" applyBorder="1" applyAlignment="1">
      <alignment horizontal="right" shrinkToFit="1"/>
    </xf>
    <xf numFmtId="1" fontId="20" fillId="0" borderId="12" xfId="1" applyNumberFormat="1" applyFont="1" applyBorder="1" applyAlignment="1">
      <alignment horizontal="left" shrinkToFit="1"/>
    </xf>
    <xf numFmtId="0" fontId="1" fillId="0" borderId="10" xfId="1" applyFont="1" applyBorder="1" applyAlignment="1">
      <alignment horizontal="center" shrinkToFit="1"/>
    </xf>
    <xf numFmtId="1" fontId="1" fillId="0" borderId="10" xfId="1" applyNumberFormat="1" applyFont="1" applyBorder="1" applyAlignment="1">
      <alignment horizontal="center" shrinkToFit="1"/>
    </xf>
    <xf numFmtId="164" fontId="1" fillId="0" borderId="11" xfId="1" applyNumberFormat="1" applyFont="1" applyBorder="1" applyAlignment="1">
      <alignment horizontal="right" shrinkToFit="1"/>
    </xf>
    <xf numFmtId="164" fontId="1" fillId="0" borderId="12" xfId="1" applyNumberFormat="1" applyFont="1" applyBorder="1" applyAlignment="1">
      <alignment horizontal="right" shrinkToFit="1"/>
    </xf>
    <xf numFmtId="1" fontId="1" fillId="0" borderId="12" xfId="1" applyNumberFormat="1" applyFont="1" applyBorder="1" applyAlignment="1">
      <alignment horizontal="left" shrinkToFit="1"/>
    </xf>
    <xf numFmtId="1" fontId="1" fillId="0" borderId="13" xfId="1" applyNumberFormat="1" applyFont="1" applyBorder="1" applyAlignment="1">
      <alignment horizontal="left" shrinkToFit="1"/>
    </xf>
    <xf numFmtId="165" fontId="1" fillId="0" borderId="11" xfId="1" applyNumberFormat="1" applyFont="1" applyBorder="1" applyAlignment="1">
      <alignment horizontal="right" shrinkToFit="1"/>
    </xf>
    <xf numFmtId="165" fontId="1" fillId="0" borderId="12" xfId="1" applyNumberFormat="1" applyFont="1" applyBorder="1" applyAlignment="1">
      <alignment horizontal="right" shrinkToFit="1"/>
    </xf>
    <xf numFmtId="0" fontId="1" fillId="0" borderId="0" xfId="1" applyFill="1" applyAlignment="1">
      <alignment horizontal="right"/>
    </xf>
    <xf numFmtId="0" fontId="1" fillId="0" borderId="0" xfId="1" applyFill="1" applyAlignment="1">
      <alignment horizontal="left"/>
    </xf>
    <xf numFmtId="1" fontId="1" fillId="0" borderId="10" xfId="1" applyNumberFormat="1" applyFont="1" applyBorder="1" applyAlignment="1">
      <alignment horizontal="left" shrinkToFit="1"/>
    </xf>
    <xf numFmtId="0" fontId="7" fillId="0" borderId="0" xfId="1" applyFont="1" applyAlignment="1">
      <alignment horizontal="left" vertical="top" wrapText="1"/>
    </xf>
    <xf numFmtId="15" fontId="3" fillId="0" borderId="4" xfId="1" quotePrefix="1" applyNumberFormat="1" applyFont="1" applyBorder="1" applyAlignment="1">
      <alignment horizontal="center"/>
    </xf>
    <xf numFmtId="0" fontId="4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8" fillId="0" borderId="0" xfId="1" quotePrefix="1" applyFont="1" applyAlignment="1">
      <alignment horizontal="left"/>
    </xf>
    <xf numFmtId="0" fontId="1" fillId="0" borderId="11" xfId="1" applyBorder="1" applyAlignment="1">
      <alignment horizontal="left"/>
    </xf>
    <xf numFmtId="0" fontId="1" fillId="0" borderId="12" xfId="1" applyBorder="1" applyAlignment="1">
      <alignment horizontal="left"/>
    </xf>
    <xf numFmtId="0" fontId="1" fillId="0" borderId="13" xfId="1" applyBorder="1" applyAlignment="1">
      <alignment horizontal="left"/>
    </xf>
    <xf numFmtId="0" fontId="7" fillId="0" borderId="2" xfId="1" applyFont="1" applyBorder="1" applyAlignment="1">
      <alignment horizontal="right"/>
    </xf>
    <xf numFmtId="0" fontId="7" fillId="0" borderId="2" xfId="1" applyFont="1" applyBorder="1" applyAlignment="1">
      <alignment horizontal="left"/>
    </xf>
    <xf numFmtId="0" fontId="7" fillId="0" borderId="0" xfId="1" applyFont="1" applyBorder="1" applyAlignment="1">
      <alignment horizontal="right"/>
    </xf>
    <xf numFmtId="0" fontId="7" fillId="0" borderId="0" xfId="1" applyFont="1" applyBorder="1" applyAlignment="1">
      <alignment horizontal="left"/>
    </xf>
    <xf numFmtId="0" fontId="1" fillId="3" borderId="0" xfId="1" applyFill="1" applyAlignment="1">
      <alignment horizontal="right"/>
    </xf>
    <xf numFmtId="0" fontId="1" fillId="3" borderId="0" xfId="1" applyFill="1" applyAlignment="1">
      <alignment horizontal="left"/>
    </xf>
    <xf numFmtId="0" fontId="20" fillId="0" borderId="0" xfId="1" applyFont="1" applyAlignment="1">
      <alignment horizontal="left" shrinkToFit="1"/>
    </xf>
    <xf numFmtId="0" fontId="1" fillId="0" borderId="0" xfId="1" applyAlignment="1">
      <alignment horizontal="center" shrinkToFit="1"/>
    </xf>
    <xf numFmtId="1" fontId="1" fillId="0" borderId="0" xfId="1" applyNumberFormat="1" applyAlignment="1">
      <alignment horizontal="left" shrinkToFit="1"/>
    </xf>
    <xf numFmtId="165" fontId="1" fillId="0" borderId="0" xfId="1" applyNumberFormat="1" applyAlignment="1">
      <alignment horizontal="right" shrinkToFit="1"/>
    </xf>
    <xf numFmtId="165" fontId="1" fillId="0" borderId="2" xfId="1" applyNumberFormat="1" applyBorder="1" applyAlignment="1">
      <alignment horizontal="right" shrinkToFit="1"/>
    </xf>
    <xf numFmtId="1" fontId="1" fillId="0" borderId="2" xfId="1" applyNumberFormat="1" applyBorder="1" applyAlignment="1">
      <alignment horizontal="left" shrinkToFit="1"/>
    </xf>
    <xf numFmtId="165" fontId="1" fillId="0" borderId="1" xfId="1" applyNumberFormat="1" applyBorder="1" applyAlignment="1">
      <alignment horizontal="right" shrinkToFit="1"/>
    </xf>
    <xf numFmtId="0" fontId="1" fillId="0" borderId="0" xfId="1"/>
    <xf numFmtId="0" fontId="1" fillId="0" borderId="11" xfId="1" applyBorder="1" applyAlignment="1">
      <alignment horizontal="center" shrinkToFit="1"/>
    </xf>
    <xf numFmtId="0" fontId="1" fillId="0" borderId="12" xfId="1" applyBorder="1" applyAlignment="1">
      <alignment horizontal="center" shrinkToFit="1"/>
    </xf>
    <xf numFmtId="0" fontId="1" fillId="0" borderId="13" xfId="1" applyBorder="1" applyAlignment="1">
      <alignment horizontal="center" shrinkToFit="1"/>
    </xf>
    <xf numFmtId="0" fontId="7" fillId="0" borderId="0" xfId="1" applyFont="1"/>
    <xf numFmtId="0" fontId="7" fillId="0" borderId="0" xfId="1" applyFont="1" applyAlignment="1">
      <alignment horizontal="left"/>
    </xf>
    <xf numFmtId="16" fontId="1" fillId="0" borderId="11" xfId="1" applyNumberFormat="1" applyBorder="1" applyAlignment="1">
      <alignment horizontal="center"/>
    </xf>
    <xf numFmtId="16" fontId="1" fillId="0" borderId="12" xfId="1" applyNumberFormat="1" applyBorder="1" applyAlignment="1">
      <alignment horizontal="center"/>
    </xf>
    <xf numFmtId="16" fontId="1" fillId="0" borderId="13" xfId="1" applyNumberFormat="1" applyBorder="1" applyAlignment="1">
      <alignment horizontal="center"/>
    </xf>
    <xf numFmtId="0" fontId="1" fillId="2" borderId="0" xfId="2" quotePrefix="1" applyFill="1" applyAlignment="1" applyProtection="1">
      <alignment horizontal="center"/>
      <protection locked="0"/>
    </xf>
    <xf numFmtId="0" fontId="1" fillId="2" borderId="0" xfId="2" applyFill="1" applyAlignment="1" applyProtection="1">
      <alignment horizontal="center"/>
      <protection locked="0"/>
    </xf>
    <xf numFmtId="0" fontId="11" fillId="0" borderId="0" xfId="2" applyFont="1" applyAlignment="1">
      <alignment horizontal="center"/>
    </xf>
    <xf numFmtId="0" fontId="3" fillId="0" borderId="7" xfId="2" applyFont="1" applyBorder="1" applyAlignment="1">
      <alignment horizontal="left" shrinkToFit="1"/>
    </xf>
    <xf numFmtId="0" fontId="12" fillId="0" borderId="15" xfId="2" applyFont="1" applyBorder="1" applyAlignment="1">
      <alignment horizontal="center" shrinkToFit="1"/>
    </xf>
    <xf numFmtId="0" fontId="12" fillId="0" borderId="16" xfId="2" applyFont="1" applyBorder="1" applyAlignment="1">
      <alignment horizontal="center" shrinkToFit="1"/>
    </xf>
    <xf numFmtId="0" fontId="13" fillId="0" borderId="17" xfId="2" applyFont="1" applyBorder="1" applyAlignment="1">
      <alignment horizontal="right" shrinkToFit="1"/>
    </xf>
    <xf numFmtId="0" fontId="12" fillId="0" borderId="19" xfId="2" applyFont="1" applyBorder="1" applyAlignment="1">
      <alignment horizontal="left"/>
    </xf>
    <xf numFmtId="0" fontId="12" fillId="0" borderId="0" xfId="2" applyFont="1" applyAlignment="1">
      <alignment horizontal="left"/>
    </xf>
    <xf numFmtId="0" fontId="2" fillId="0" borderId="7" xfId="2" applyFont="1" applyBorder="1" applyAlignment="1">
      <alignment horizontal="center" shrinkToFit="1"/>
    </xf>
    <xf numFmtId="0" fontId="12" fillId="0" borderId="0" xfId="2" applyFont="1" applyAlignment="1">
      <alignment horizontal="right"/>
    </xf>
    <xf numFmtId="0" fontId="2" fillId="0" borderId="21" xfId="2" applyFont="1" applyBorder="1" applyAlignment="1">
      <alignment horizontal="center" shrinkToFit="1"/>
    </xf>
    <xf numFmtId="0" fontId="12" fillId="0" borderId="19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3" fillId="0" borderId="7" xfId="2" applyFont="1" applyBorder="1" applyAlignment="1">
      <alignment horizontal="right" shrinkToFit="1"/>
    </xf>
    <xf numFmtId="0" fontId="12" fillId="0" borderId="15" xfId="2" applyFont="1" applyBorder="1" applyAlignment="1">
      <alignment horizontal="right"/>
    </xf>
    <xf numFmtId="0" fontId="12" fillId="0" borderId="16" xfId="2" applyFont="1" applyBorder="1" applyAlignment="1">
      <alignment horizontal="right"/>
    </xf>
    <xf numFmtId="0" fontId="2" fillId="0" borderId="17" xfId="2" applyFont="1" applyBorder="1" applyAlignment="1">
      <alignment horizontal="center" shrinkToFit="1"/>
    </xf>
    <xf numFmtId="167" fontId="2" fillId="0" borderId="17" xfId="2" applyNumberFormat="1" applyFont="1" applyBorder="1" applyAlignment="1">
      <alignment horizontal="center" shrinkToFit="1"/>
    </xf>
    <xf numFmtId="166" fontId="2" fillId="0" borderId="17" xfId="2" applyNumberFormat="1" applyFont="1" applyBorder="1" applyAlignment="1">
      <alignment horizontal="center" shrinkToFit="1"/>
    </xf>
    <xf numFmtId="0" fontId="1" fillId="0" borderId="0" xfId="2" applyAlignment="1">
      <alignment horizontal="center"/>
    </xf>
    <xf numFmtId="0" fontId="10" fillId="0" borderId="11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" fillId="0" borderId="34" xfId="2" applyBorder="1" applyAlignment="1">
      <alignment horizontal="center"/>
    </xf>
    <xf numFmtId="0" fontId="1" fillId="0" borderId="37" xfId="2" applyBorder="1" applyAlignment="1">
      <alignment horizontal="center"/>
    </xf>
    <xf numFmtId="0" fontId="15" fillId="0" borderId="10" xfId="2" applyFont="1" applyBorder="1" applyAlignment="1">
      <alignment horizontal="center" shrinkToFit="1"/>
    </xf>
    <xf numFmtId="0" fontId="15" fillId="4" borderId="35" xfId="2" applyFont="1" applyFill="1" applyBorder="1" applyAlignment="1">
      <alignment horizontal="center" shrinkToFit="1"/>
    </xf>
    <xf numFmtId="0" fontId="3" fillId="0" borderId="16" xfId="2" applyFont="1" applyBorder="1" applyAlignment="1">
      <alignment horizontal="left" shrinkToFit="1"/>
    </xf>
    <xf numFmtId="0" fontId="7" fillId="0" borderId="24" xfId="2" applyFont="1" applyBorder="1" applyAlignment="1">
      <alignment horizontal="center"/>
    </xf>
    <xf numFmtId="0" fontId="7" fillId="0" borderId="25" xfId="2" applyFont="1" applyBorder="1" applyAlignment="1">
      <alignment horizontal="center"/>
    </xf>
    <xf numFmtId="0" fontId="7" fillId="0" borderId="26" xfId="2" applyFont="1" applyBorder="1" applyAlignment="1">
      <alignment horizontal="center"/>
    </xf>
    <xf numFmtId="0" fontId="7" fillId="0" borderId="27" xfId="2" applyFont="1" applyBorder="1" applyAlignment="1">
      <alignment horizontal="center"/>
    </xf>
    <xf numFmtId="0" fontId="1" fillId="0" borderId="36" xfId="2" applyBorder="1" applyAlignment="1">
      <alignment horizontal="center"/>
    </xf>
    <xf numFmtId="0" fontId="1" fillId="0" borderId="38" xfId="2" applyBorder="1" applyAlignment="1">
      <alignment horizontal="center"/>
    </xf>
    <xf numFmtId="0" fontId="15" fillId="0" borderId="11" xfId="2" applyFont="1" applyBorder="1" applyAlignment="1">
      <alignment horizontal="center" shrinkToFit="1"/>
    </xf>
    <xf numFmtId="0" fontId="15" fillId="0" borderId="13" xfId="2" applyFont="1" applyBorder="1" applyAlignment="1">
      <alignment horizontal="center" shrinkToFit="1"/>
    </xf>
    <xf numFmtId="0" fontId="16" fillId="0" borderId="26" xfId="2" applyFont="1" applyBorder="1" applyAlignment="1">
      <alignment horizontal="center" vertical="center" wrapText="1" shrinkToFit="1"/>
    </xf>
    <xf numFmtId="0" fontId="1" fillId="0" borderId="15" xfId="2" applyBorder="1" applyAlignment="1">
      <alignment horizontal="center"/>
    </xf>
    <xf numFmtId="0" fontId="1" fillId="0" borderId="16" xfId="2" applyBorder="1" applyAlignment="1">
      <alignment horizontal="center"/>
    </xf>
    <xf numFmtId="0" fontId="1" fillId="0" borderId="18" xfId="2" applyBorder="1" applyAlignment="1">
      <alignment horizontal="center"/>
    </xf>
    <xf numFmtId="0" fontId="1" fillId="0" borderId="45" xfId="2" applyBorder="1" applyAlignment="1">
      <alignment horizontal="center"/>
    </xf>
    <xf numFmtId="0" fontId="1" fillId="0" borderId="17" xfId="2" applyBorder="1" applyAlignment="1">
      <alignment horizontal="left" shrinkToFit="1"/>
    </xf>
    <xf numFmtId="0" fontId="1" fillId="0" borderId="32" xfId="2" applyBorder="1" applyAlignment="1">
      <alignment horizontal="center" shrinkToFit="1"/>
    </xf>
    <xf numFmtId="0" fontId="1" fillId="0" borderId="33" xfId="2" applyBorder="1" applyAlignment="1">
      <alignment horizontal="center" shrinkToFit="1"/>
    </xf>
    <xf numFmtId="0" fontId="1" fillId="0" borderId="47" xfId="2" applyBorder="1" applyAlignment="1">
      <alignment horizontal="center"/>
    </xf>
    <xf numFmtId="0" fontId="1" fillId="0" borderId="12" xfId="2" applyBorder="1" applyAlignment="1">
      <alignment horizontal="left" shrinkToFit="1"/>
    </xf>
    <xf numFmtId="0" fontId="1" fillId="0" borderId="11" xfId="2" applyBorder="1" applyAlignment="1">
      <alignment horizontal="center" shrinkToFit="1"/>
    </xf>
    <xf numFmtId="0" fontId="1" fillId="0" borderId="13" xfId="2" applyBorder="1" applyAlignment="1">
      <alignment horizontal="center" shrinkToFit="1"/>
    </xf>
    <xf numFmtId="0" fontId="16" fillId="0" borderId="27" xfId="2" applyFont="1" applyBorder="1" applyAlignment="1">
      <alignment horizontal="center" wrapText="1"/>
    </xf>
    <xf numFmtId="0" fontId="1" fillId="0" borderId="15" xfId="2" applyBorder="1" applyAlignment="1">
      <alignment horizontal="center" vertical="center" wrapText="1"/>
    </xf>
    <xf numFmtId="0" fontId="1" fillId="0" borderId="16" xfId="2" applyBorder="1" applyAlignment="1">
      <alignment horizontal="center" vertical="center" wrapText="1"/>
    </xf>
    <xf numFmtId="0" fontId="1" fillId="0" borderId="39" xfId="2" applyBorder="1" applyAlignment="1">
      <alignment horizontal="center" vertical="center" wrapText="1"/>
    </xf>
    <xf numFmtId="0" fontId="1" fillId="0" borderId="22" xfId="2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43" xfId="2" applyBorder="1" applyAlignment="1">
      <alignment horizontal="center" vertical="center" wrapText="1"/>
    </xf>
    <xf numFmtId="0" fontId="16" fillId="0" borderId="40" xfId="2" applyFont="1" applyBorder="1" applyAlignment="1">
      <alignment horizontal="center" vertical="center" textRotation="90" wrapText="1"/>
    </xf>
    <xf numFmtId="0" fontId="16" fillId="0" borderId="39" xfId="2" applyFont="1" applyBorder="1" applyAlignment="1">
      <alignment horizontal="center" vertical="center" textRotation="90" wrapText="1"/>
    </xf>
    <xf numFmtId="0" fontId="16" fillId="0" borderId="44" xfId="2" applyFont="1" applyBorder="1" applyAlignment="1">
      <alignment horizontal="center" vertical="center" textRotation="90" wrapText="1"/>
    </xf>
    <xf numFmtId="0" fontId="16" fillId="0" borderId="43" xfId="2" applyFont="1" applyBorder="1" applyAlignment="1">
      <alignment horizontal="center" vertical="center" textRotation="90" wrapText="1"/>
    </xf>
    <xf numFmtId="0" fontId="1" fillId="0" borderId="49" xfId="2" applyBorder="1" applyAlignment="1">
      <alignment horizontal="center" shrinkToFit="1"/>
    </xf>
    <xf numFmtId="0" fontId="1" fillId="0" borderId="50" xfId="2" applyBorder="1" applyAlignment="1">
      <alignment horizontal="center" shrinkToFit="1"/>
    </xf>
    <xf numFmtId="0" fontId="1" fillId="0" borderId="46" xfId="2" applyBorder="1" applyAlignment="1">
      <alignment horizontal="left"/>
    </xf>
    <xf numFmtId="0" fontId="1" fillId="0" borderId="17" xfId="2" applyBorder="1" applyAlignment="1">
      <alignment horizontal="left"/>
    </xf>
    <xf numFmtId="0" fontId="1" fillId="0" borderId="51" xfId="2" applyBorder="1" applyAlignment="1">
      <alignment horizontal="left"/>
    </xf>
    <xf numFmtId="0" fontId="14" fillId="0" borderId="53" xfId="2" applyFont="1" applyBorder="1" applyAlignment="1">
      <alignment horizontal="left" vertical="center" wrapText="1"/>
    </xf>
    <xf numFmtId="0" fontId="14" fillId="0" borderId="54" xfId="2" applyFont="1" applyBorder="1" applyAlignment="1">
      <alignment horizontal="left" vertical="center" wrapText="1"/>
    </xf>
    <xf numFmtId="0" fontId="14" fillId="0" borderId="55" xfId="2" applyFont="1" applyBorder="1" applyAlignment="1">
      <alignment horizontal="left" vertical="center" wrapText="1"/>
    </xf>
    <xf numFmtId="0" fontId="1" fillId="0" borderId="54" xfId="2" applyBorder="1" applyAlignment="1">
      <alignment horizontal="left" shrinkToFit="1"/>
    </xf>
    <xf numFmtId="0" fontId="13" fillId="0" borderId="0" xfId="2" applyFont="1" applyAlignment="1">
      <alignment horizontal="center" wrapText="1"/>
    </xf>
    <xf numFmtId="0" fontId="13" fillId="0" borderId="19" xfId="2" applyFont="1" applyBorder="1" applyAlignment="1">
      <alignment horizontal="center" wrapText="1"/>
    </xf>
    <xf numFmtId="0" fontId="13" fillId="0" borderId="20" xfId="2" applyFont="1" applyBorder="1" applyAlignment="1">
      <alignment horizontal="center" wrapText="1"/>
    </xf>
    <xf numFmtId="0" fontId="1" fillId="0" borderId="0" xfId="2" applyAlignment="1">
      <alignment horizontal="left"/>
    </xf>
    <xf numFmtId="0" fontId="17" fillId="0" borderId="0" xfId="2" applyFont="1" applyAlignment="1">
      <alignment horizontal="left"/>
    </xf>
    <xf numFmtId="0" fontId="1" fillId="0" borderId="7" xfId="2" applyBorder="1" applyAlignment="1">
      <alignment horizontal="center"/>
    </xf>
    <xf numFmtId="0" fontId="1" fillId="0" borderId="16" xfId="2" applyBorder="1" applyAlignment="1">
      <alignment horizontal="left"/>
    </xf>
    <xf numFmtId="0" fontId="17" fillId="0" borderId="16" xfId="2" applyFont="1" applyBorder="1" applyAlignment="1">
      <alignment horizontal="left"/>
    </xf>
    <xf numFmtId="0" fontId="12" fillId="0" borderId="19" xfId="2" applyFont="1" applyBorder="1" applyAlignment="1">
      <alignment horizontal="left" shrinkToFit="1"/>
    </xf>
    <xf numFmtId="0" fontId="12" fillId="0" borderId="0" xfId="2" applyFont="1" applyAlignment="1">
      <alignment horizontal="left" shrinkToFit="1"/>
    </xf>
    <xf numFmtId="0" fontId="13" fillId="0" borderId="7" xfId="2" applyFont="1" applyBorder="1" applyAlignment="1">
      <alignment horizontal="left"/>
    </xf>
  </cellXfs>
  <cellStyles count="3">
    <cellStyle name="Standard" xfId="0" builtinId="0"/>
    <cellStyle name="Standard 2" xfId="1" xr:uid="{CC6738C1-C09E-4982-8647-9BAA6D638303}"/>
    <cellStyle name="Standard 2 2" xfId="2" xr:uid="{BD5BEA15-76B8-43C0-8CD7-458FF479139B}"/>
  </cellStyles>
  <dxfs count="4">
    <dxf>
      <fill>
        <patternFill>
          <bgColor rgb="FF66FF66"/>
        </patternFill>
      </fill>
    </dxf>
    <dxf>
      <fill>
        <patternFill>
          <bgColor rgb="FF66FF66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128240</xdr:colOff>
      <xdr:row>1</xdr:row>
      <xdr:rowOff>19050</xdr:rowOff>
    </xdr:from>
    <xdr:to>
      <xdr:col>38</xdr:col>
      <xdr:colOff>89211</xdr:colOff>
      <xdr:row>3</xdr:row>
      <xdr:rowOff>19050</xdr:rowOff>
    </xdr:to>
    <xdr:pic>
      <xdr:nvPicPr>
        <xdr:cNvPr id="2" name="Bild 1" descr="cid:image002.jpg@01D1EE69.5A628D80">
          <a:extLst>
            <a:ext uri="{FF2B5EF4-FFF2-40B4-BE49-F238E27FC236}">
              <a16:creationId xmlns:a16="http://schemas.microsoft.com/office/drawing/2014/main" id="{72456068-1034-49A2-81BF-07E303555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5090" y="180975"/>
          <a:ext cx="265771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34</xdr:col>
      <xdr:colOff>83615</xdr:colOff>
      <xdr:row>1</xdr:row>
      <xdr:rowOff>18075</xdr:rowOff>
    </xdr:from>
    <xdr:ext cx="326664" cy="432000"/>
    <xdr:pic>
      <xdr:nvPicPr>
        <xdr:cNvPr id="3" name="Grafik 2">
          <a:extLst>
            <a:ext uri="{FF2B5EF4-FFF2-40B4-BE49-F238E27FC236}">
              <a16:creationId xmlns:a16="http://schemas.microsoft.com/office/drawing/2014/main" id="{F413EF58-89CA-44AC-9F63-8B7222F6A1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11" b="-499"/>
        <a:stretch/>
      </xdr:blipFill>
      <xdr:spPr>
        <a:xfrm>
          <a:off x="5055665" y="180000"/>
          <a:ext cx="326664" cy="43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mburgbasket.sharepoint.com/SI2Usr/U011562/Home/Eigene%20Dateien/ECSG%20Hamburg%202011/2011-06-09%20ECSG%20Spielberichtsbogen%2028-5-8%20Teil%2010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mburgbasket.sharepoint.com/DOKUME~1/U011562/LOKALE~1/Temp/28/notesCAA5D7/Zehlendorf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t."/>
      <sheetName val="Plan int."/>
      <sheetName val="Teams Matrix"/>
      <sheetName val="Daten"/>
      <sheetName val="SR Quittung"/>
      <sheetName val="KG Quittung"/>
      <sheetName val="Abrechnungsbeträge"/>
      <sheetName val="Spielmodi"/>
      <sheetName val="Schiri"/>
      <sheetName val="Einteilung Veröffentlichung"/>
      <sheetName val="1. Spiel"/>
      <sheetName val="Men"/>
      <sheetName val="Men old"/>
      <sheetName val="Women"/>
      <sheetName val="Ansetzungen Tage"/>
      <sheetName val="Ansetzungen Halle"/>
      <sheetName val="Spielmodi (2)"/>
      <sheetName val="Kampfgericht"/>
      <sheetName val="KG Lufthansa"/>
    </sheetNames>
    <sheetDataSet>
      <sheetData sheetId="0"/>
      <sheetData sheetId="1">
        <row r="1">
          <cell r="G1" t="str">
            <v>Men-61</v>
          </cell>
        </row>
      </sheetData>
      <sheetData sheetId="2"/>
      <sheetData sheetId="3">
        <row r="5">
          <cell r="A5" t="str">
            <v>DO•0930•A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Men-01</v>
          </cell>
        </row>
      </sheetData>
      <sheetData sheetId="12">
        <row r="1">
          <cell r="A1" t="str">
            <v>Senior men-01</v>
          </cell>
        </row>
      </sheetData>
      <sheetData sheetId="13">
        <row r="1">
          <cell r="A1" t="str">
            <v>Women-02</v>
          </cell>
        </row>
      </sheetData>
      <sheetData sheetId="14">
        <row r="1">
          <cell r="Q1" t="str">
            <v>Liganr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setzung"/>
      <sheetName val="HeHi"/>
      <sheetName val="HeLo"/>
      <sheetName val="mU18"/>
      <sheetName val="mU16"/>
      <sheetName val="mU14"/>
      <sheetName val="DaHi"/>
      <sheetName val="DaLo"/>
      <sheetName val="wU18"/>
      <sheetName val="wU16"/>
      <sheetName val="wU14"/>
      <sheetName val="Schiri"/>
      <sheetName val="Formular"/>
      <sheetName val="Gruppen"/>
      <sheetName val="Ergebnisse"/>
      <sheetName val="Filter"/>
      <sheetName val="SR Quittung"/>
      <sheetName val="Daten"/>
    </sheetNames>
    <sheetDataSet>
      <sheetData sheetId="0" refreshError="1">
        <row r="1">
          <cell r="Q1" t="str">
            <v>Liganr</v>
          </cell>
          <cell r="R1" t="str">
            <v>Datum</v>
          </cell>
          <cell r="S1" t="str">
            <v>Zeit</v>
          </cell>
          <cell r="T1" t="str">
            <v>Spielnr</v>
          </cell>
          <cell r="U1" t="str">
            <v>Liga</v>
          </cell>
          <cell r="V1" t="str">
            <v>Halle</v>
          </cell>
          <cell r="W1" t="str">
            <v>Team A</v>
          </cell>
          <cell r="X1" t="str">
            <v>X</v>
          </cell>
          <cell r="Y1" t="str">
            <v>Team B</v>
          </cell>
          <cell r="Z1" t="str">
            <v>Kampfgericht</v>
          </cell>
          <cell r="AA1" t="str">
            <v>Ergebniss A</v>
          </cell>
          <cell r="AB1" t="str">
            <v>Ergebniss B</v>
          </cell>
          <cell r="AC1" t="str">
            <v>Schiedsrichter 1</v>
          </cell>
          <cell r="AD1" t="str">
            <v>Schiedsrichter 2</v>
          </cell>
          <cell r="AE1" t="str">
            <v>Schiedsrichter 3</v>
          </cell>
        </row>
        <row r="2">
          <cell r="W2" t="str">
            <v>22. Internationales Zehlendorfer Pfingstturnier</v>
          </cell>
        </row>
        <row r="4">
          <cell r="W4" t="str">
            <v>- Ergebnisse -</v>
          </cell>
        </row>
        <row r="6">
          <cell r="W6" t="str">
            <v>Samstag, den 03.06.2006</v>
          </cell>
        </row>
        <row r="7">
          <cell r="S7" t="str">
            <v>Zeit</v>
          </cell>
          <cell r="T7" t="str">
            <v>Spielnr.</v>
          </cell>
          <cell r="U7" t="str">
            <v>Liga</v>
          </cell>
          <cell r="V7" t="str">
            <v>Halle</v>
          </cell>
          <cell r="W7" t="str">
            <v>Team A</v>
          </cell>
          <cell r="Y7" t="str">
            <v>Team B</v>
          </cell>
          <cell r="Z7" t="str">
            <v>Kampfgericht</v>
          </cell>
          <cell r="AA7" t="str">
            <v>Erg A</v>
          </cell>
          <cell r="AB7" t="str">
            <v>Erg B</v>
          </cell>
        </row>
        <row r="8">
          <cell r="W8" t="str">
            <v>Halle C - Am Hegewinkel</v>
          </cell>
        </row>
        <row r="10">
          <cell r="Q10" t="str">
            <v>mU18-10</v>
          </cell>
          <cell r="R10">
            <v>38871</v>
          </cell>
          <cell r="S10" t="str">
            <v>09.00</v>
          </cell>
          <cell r="T10" t="str">
            <v>SA•0900•C</v>
          </cell>
          <cell r="U10" t="str">
            <v>mU18 Gr 4</v>
          </cell>
          <cell r="V10" t="str">
            <v>Am Hegewinkel</v>
          </cell>
          <cell r="W10" t="str">
            <v>TG 1837 Hanau</v>
          </cell>
          <cell r="X10" t="str">
            <v xml:space="preserve"> -</v>
          </cell>
          <cell r="Y10" t="str">
            <v>AMTV/Meiendorfer SV 2</v>
          </cell>
          <cell r="Z10" t="str">
            <v>mU18  AMTV/Meiendorfer SV 1</v>
          </cell>
          <cell r="AA10">
            <v>32</v>
          </cell>
          <cell r="AB10">
            <v>43</v>
          </cell>
          <cell r="AC10" t="str">
            <v>Busch</v>
          </cell>
          <cell r="AD10" t="str">
            <v>Bukowski</v>
          </cell>
          <cell r="AE10" t="str">
            <v>kein 3. SR</v>
          </cell>
        </row>
        <row r="11">
          <cell r="Q11" t="str">
            <v>mU18-07</v>
          </cell>
          <cell r="R11">
            <v>38871</v>
          </cell>
          <cell r="S11" t="str">
            <v>09.45</v>
          </cell>
          <cell r="T11" t="str">
            <v>SA•0945•C</v>
          </cell>
          <cell r="U11" t="str">
            <v>mU18 Gr 3</v>
          </cell>
          <cell r="V11" t="str">
            <v>Am Hegewinkel</v>
          </cell>
          <cell r="W11" t="str">
            <v>AMTV/Meiendorfer SV 1</v>
          </cell>
          <cell r="X11" t="str">
            <v xml:space="preserve"> -</v>
          </cell>
          <cell r="Y11" t="str">
            <v>Eintracht Frankfurt 2</v>
          </cell>
          <cell r="Z11" t="str">
            <v>mU18  AMTV/Meiendorfer SV 2</v>
          </cell>
          <cell r="AA11">
            <v>55</v>
          </cell>
          <cell r="AB11">
            <v>34</v>
          </cell>
          <cell r="AC11" t="str">
            <v>Busch</v>
          </cell>
          <cell r="AD11" t="str">
            <v>Bukowski</v>
          </cell>
          <cell r="AE11" t="str">
            <v>kein 3. SR</v>
          </cell>
        </row>
        <row r="12">
          <cell r="Q12" t="str">
            <v>DaHi-01</v>
          </cell>
          <cell r="R12">
            <v>38871</v>
          </cell>
          <cell r="S12" t="str">
            <v>10.30</v>
          </cell>
          <cell r="T12" t="str">
            <v>SA•1030•C</v>
          </cell>
          <cell r="U12" t="str">
            <v>DaHi Gr 1</v>
          </cell>
          <cell r="V12" t="str">
            <v>Am Hegewinkel</v>
          </cell>
          <cell r="W12" t="str">
            <v>BG Zehlendorf 1</v>
          </cell>
          <cell r="X12" t="str">
            <v xml:space="preserve"> -</v>
          </cell>
          <cell r="Y12" t="str">
            <v>TuS Bothfeld</v>
          </cell>
          <cell r="Z12" t="str">
            <v>mU18  Eintracht Frankfurt 2</v>
          </cell>
          <cell r="AA12">
            <v>72</v>
          </cell>
          <cell r="AB12">
            <v>10</v>
          </cell>
          <cell r="AC12" t="str">
            <v>Al Attar</v>
          </cell>
          <cell r="AD12" t="str">
            <v>Vecera</v>
          </cell>
          <cell r="AE12" t="str">
            <v>kein 3. SR</v>
          </cell>
        </row>
        <row r="13">
          <cell r="Q13" t="str">
            <v>HeHi-013</v>
          </cell>
          <cell r="R13">
            <v>38871</v>
          </cell>
          <cell r="S13" t="str">
            <v>11.15</v>
          </cell>
          <cell r="T13" t="str">
            <v>SA•1115•C</v>
          </cell>
          <cell r="U13" t="str">
            <v>HeHi Gr 3</v>
          </cell>
          <cell r="V13" t="str">
            <v>Am Hegewinkel</v>
          </cell>
          <cell r="W13" t="str">
            <v>FU Hochschulsport</v>
          </cell>
          <cell r="X13" t="str">
            <v xml:space="preserve"> -</v>
          </cell>
          <cell r="Y13" t="str">
            <v>UKJ Tyrolia 1</v>
          </cell>
          <cell r="Z13" t="str">
            <v>DaHi  TuS Bothfeld</v>
          </cell>
          <cell r="AA13">
            <v>36</v>
          </cell>
          <cell r="AB13">
            <v>37</v>
          </cell>
          <cell r="AC13" t="str">
            <v>Al Attar</v>
          </cell>
          <cell r="AD13" t="str">
            <v>Vecera</v>
          </cell>
          <cell r="AE13" t="str">
            <v>kein 3. SR</v>
          </cell>
        </row>
        <row r="14">
          <cell r="Q14" t="str">
            <v>HeHi-014</v>
          </cell>
          <cell r="R14">
            <v>38871</v>
          </cell>
          <cell r="S14" t="str">
            <v>12.00</v>
          </cell>
          <cell r="T14" t="str">
            <v>SA•1200•C</v>
          </cell>
          <cell r="U14" t="str">
            <v>HeHi Gr 3</v>
          </cell>
          <cell r="V14" t="str">
            <v>Am Hegewinkel</v>
          </cell>
          <cell r="W14" t="str">
            <v>Eintracht Frankfurt</v>
          </cell>
          <cell r="X14" t="str">
            <v xml:space="preserve"> -</v>
          </cell>
          <cell r="Y14" t="str">
            <v>Sportverein Berne 2</v>
          </cell>
          <cell r="Z14" t="str">
            <v>HeHi  UKJ Tyrolia 1</v>
          </cell>
          <cell r="AA14">
            <v>33</v>
          </cell>
          <cell r="AB14">
            <v>48</v>
          </cell>
          <cell r="AC14" t="str">
            <v>Al Attar</v>
          </cell>
          <cell r="AD14" t="str">
            <v>Seweryn</v>
          </cell>
          <cell r="AE14" t="str">
            <v>kein 3. SR</v>
          </cell>
        </row>
        <row r="15">
          <cell r="Q15" t="str">
            <v>mU18-11</v>
          </cell>
          <cell r="R15">
            <v>38871</v>
          </cell>
          <cell r="S15" t="str">
            <v>12.45</v>
          </cell>
          <cell r="T15" t="str">
            <v>SA•1245•C</v>
          </cell>
          <cell r="U15" t="str">
            <v>mU18 Gr 4</v>
          </cell>
          <cell r="V15" t="str">
            <v>Am Hegewinkel</v>
          </cell>
          <cell r="W15" t="str">
            <v>Thermia Karlovy Vary</v>
          </cell>
          <cell r="X15" t="str">
            <v xml:space="preserve"> -</v>
          </cell>
          <cell r="Y15" t="str">
            <v>TG 1837 Hanau</v>
          </cell>
          <cell r="Z15" t="str">
            <v>HeHi  Sportverein Berne 2</v>
          </cell>
          <cell r="AA15">
            <v>48</v>
          </cell>
          <cell r="AB15">
            <v>18</v>
          </cell>
          <cell r="AC15" t="str">
            <v>Andaker</v>
          </cell>
          <cell r="AD15" t="str">
            <v>Seweryn</v>
          </cell>
          <cell r="AE15" t="str">
            <v>kein 3. SR</v>
          </cell>
        </row>
        <row r="16">
          <cell r="Q16" t="str">
            <v>mU18-08</v>
          </cell>
          <cell r="R16">
            <v>38871</v>
          </cell>
          <cell r="S16" t="str">
            <v>13.30</v>
          </cell>
          <cell r="T16" t="str">
            <v>SA•1330•C</v>
          </cell>
          <cell r="U16" t="str">
            <v>mU18 Gr 3</v>
          </cell>
          <cell r="V16" t="str">
            <v>Am Hegewinkel</v>
          </cell>
          <cell r="W16" t="str">
            <v>UAB Wien</v>
          </cell>
          <cell r="X16" t="str">
            <v xml:space="preserve"> -</v>
          </cell>
          <cell r="Y16" t="str">
            <v>AMTV/Meiendorfer SV 1</v>
          </cell>
          <cell r="Z16" t="str">
            <v>mU18  TG 1837 Hanau</v>
          </cell>
          <cell r="AA16">
            <v>47</v>
          </cell>
          <cell r="AB16">
            <v>42</v>
          </cell>
          <cell r="AC16" t="str">
            <v>Andaker</v>
          </cell>
          <cell r="AD16" t="str">
            <v>Kadam</v>
          </cell>
          <cell r="AE16" t="str">
            <v>kein 3. SR</v>
          </cell>
        </row>
        <row r="17">
          <cell r="Q17" t="str">
            <v>DaHi-02</v>
          </cell>
          <cell r="R17">
            <v>38871</v>
          </cell>
          <cell r="S17" t="str">
            <v>14.15</v>
          </cell>
          <cell r="T17" t="str">
            <v>SA•1415•C</v>
          </cell>
          <cell r="U17" t="str">
            <v>DaHi Gr 1</v>
          </cell>
          <cell r="V17" t="str">
            <v>Am Hegewinkel</v>
          </cell>
          <cell r="W17" t="str">
            <v>MTV Itzehoe</v>
          </cell>
          <cell r="X17" t="str">
            <v xml:space="preserve"> -</v>
          </cell>
          <cell r="Y17" t="str">
            <v>BG Zehlendorf 1</v>
          </cell>
          <cell r="Z17" t="str">
            <v>mU18  AMTV/Meiendorfer SV 1</v>
          </cell>
          <cell r="AA17">
            <v>9</v>
          </cell>
          <cell r="AB17">
            <v>104</v>
          </cell>
          <cell r="AC17" t="str">
            <v>Sinterniklaas</v>
          </cell>
          <cell r="AD17" t="str">
            <v>Kadam</v>
          </cell>
          <cell r="AE17" t="str">
            <v>kein 3. SR</v>
          </cell>
        </row>
        <row r="18">
          <cell r="Q18" t="str">
            <v>HeHi-015</v>
          </cell>
          <cell r="R18">
            <v>38871</v>
          </cell>
          <cell r="S18" t="str">
            <v>15.00</v>
          </cell>
          <cell r="T18" t="str">
            <v>SA•1500•C</v>
          </cell>
          <cell r="U18" t="str">
            <v>HeHi Gr 3</v>
          </cell>
          <cell r="V18" t="str">
            <v>Am Hegewinkel</v>
          </cell>
          <cell r="W18" t="str">
            <v>FU Hochschulsport</v>
          </cell>
          <cell r="X18" t="str">
            <v xml:space="preserve"> -</v>
          </cell>
          <cell r="Y18" t="str">
            <v>Eintracht Frankfurt</v>
          </cell>
          <cell r="Z18" t="str">
            <v>DaHi  BG Zehlendorf 1</v>
          </cell>
          <cell r="AA18">
            <v>47</v>
          </cell>
          <cell r="AB18">
            <v>44</v>
          </cell>
          <cell r="AC18" t="str">
            <v>Sinterniklaas</v>
          </cell>
          <cell r="AD18" t="str">
            <v>Mensik</v>
          </cell>
          <cell r="AE18" t="str">
            <v>kein 3. SR</v>
          </cell>
        </row>
        <row r="19">
          <cell r="Q19" t="str">
            <v>HeHi-016</v>
          </cell>
          <cell r="R19">
            <v>38871</v>
          </cell>
          <cell r="S19" t="str">
            <v>15.45</v>
          </cell>
          <cell r="T19" t="str">
            <v>SA•1545•C</v>
          </cell>
          <cell r="U19" t="str">
            <v>HeHi Gr 3</v>
          </cell>
          <cell r="V19" t="str">
            <v>Am Hegewinkel</v>
          </cell>
          <cell r="W19" t="str">
            <v>Sportverein Berne 2</v>
          </cell>
          <cell r="X19" t="str">
            <v xml:space="preserve"> -</v>
          </cell>
          <cell r="Y19" t="str">
            <v>UKJ Tyrolia 1</v>
          </cell>
          <cell r="Z19" t="str">
            <v>HeHi  Eintracht Frankfurt</v>
          </cell>
          <cell r="AA19">
            <v>37</v>
          </cell>
          <cell r="AB19">
            <v>40</v>
          </cell>
          <cell r="AC19" t="str">
            <v>Zwiep</v>
          </cell>
          <cell r="AD19" t="str">
            <v>Mensik</v>
          </cell>
          <cell r="AE19" t="str">
            <v>kein 3. SR</v>
          </cell>
        </row>
        <row r="20">
          <cell r="Q20" t="str">
            <v>mU18-12</v>
          </cell>
          <cell r="R20">
            <v>38871</v>
          </cell>
          <cell r="S20" t="str">
            <v>16.30</v>
          </cell>
          <cell r="T20" t="str">
            <v>SA•1630•C</v>
          </cell>
          <cell r="U20" t="str">
            <v>mU18 Gr 4</v>
          </cell>
          <cell r="V20" t="str">
            <v>Am Hegewinkel</v>
          </cell>
          <cell r="W20" t="str">
            <v>AMTV/Meiendorfer SV 2</v>
          </cell>
          <cell r="X20" t="str">
            <v xml:space="preserve"> -</v>
          </cell>
          <cell r="Y20" t="str">
            <v>Thermia Karlovy Vary</v>
          </cell>
          <cell r="Z20" t="str">
            <v>HeHi  UKJ Tyrolia 1</v>
          </cell>
          <cell r="AA20">
            <v>13</v>
          </cell>
          <cell r="AB20">
            <v>36</v>
          </cell>
          <cell r="AC20" t="str">
            <v>Zwiep</v>
          </cell>
          <cell r="AD20" t="str">
            <v>Prokes</v>
          </cell>
          <cell r="AE20" t="str">
            <v>kein 3. SR</v>
          </cell>
        </row>
        <row r="21">
          <cell r="Q21" t="str">
            <v>mU18-09</v>
          </cell>
          <cell r="R21">
            <v>38871</v>
          </cell>
          <cell r="S21" t="str">
            <v>17.15</v>
          </cell>
          <cell r="T21" t="str">
            <v>SA•1715•C</v>
          </cell>
          <cell r="U21" t="str">
            <v>mU18 Gr 3</v>
          </cell>
          <cell r="V21" t="str">
            <v>Am Hegewinkel</v>
          </cell>
          <cell r="W21" t="str">
            <v>Eintracht Frankfurt 2</v>
          </cell>
          <cell r="X21" t="str">
            <v xml:space="preserve"> -</v>
          </cell>
          <cell r="Y21" t="str">
            <v>UAB Wien</v>
          </cell>
          <cell r="Z21" t="str">
            <v>mU18  Thermia Karlovy Vary</v>
          </cell>
          <cell r="AA21">
            <v>17</v>
          </cell>
          <cell r="AB21">
            <v>30</v>
          </cell>
          <cell r="AC21" t="str">
            <v>Ras</v>
          </cell>
          <cell r="AD21" t="str">
            <v>Prokes</v>
          </cell>
          <cell r="AE21" t="str">
            <v>kein 3. SR</v>
          </cell>
        </row>
        <row r="22">
          <cell r="Q22" t="str">
            <v>DaHi-17</v>
          </cell>
          <cell r="R22">
            <v>38871</v>
          </cell>
          <cell r="S22" t="str">
            <v>18.00</v>
          </cell>
          <cell r="T22" t="str">
            <v>SA•1800•C</v>
          </cell>
          <cell r="U22" t="str">
            <v>DaHi Gr 6</v>
          </cell>
          <cell r="V22" t="str">
            <v>Am Hegewinkel</v>
          </cell>
          <cell r="W22" t="str">
            <v>Lidingo Basket</v>
          </cell>
          <cell r="X22" t="str">
            <v xml:space="preserve"> -</v>
          </cell>
          <cell r="Y22" t="str">
            <v>BBG Revival</v>
          </cell>
          <cell r="Z22" t="str">
            <v>mU18  UAB Wien</v>
          </cell>
          <cell r="AA22">
            <v>32</v>
          </cell>
          <cell r="AB22">
            <v>34</v>
          </cell>
          <cell r="AC22" t="str">
            <v>Ras</v>
          </cell>
          <cell r="AD22" t="str">
            <v>Spyt</v>
          </cell>
          <cell r="AE22" t="str">
            <v>kein 3. SR</v>
          </cell>
        </row>
        <row r="23">
          <cell r="Q23" t="str">
            <v>DaHi-03</v>
          </cell>
          <cell r="R23">
            <v>38871</v>
          </cell>
          <cell r="S23" t="str">
            <v>18.45</v>
          </cell>
          <cell r="T23" t="str">
            <v>SA•1845•C</v>
          </cell>
          <cell r="U23" t="str">
            <v>DaHi Gr 1</v>
          </cell>
          <cell r="V23" t="str">
            <v>Am Hegewinkel</v>
          </cell>
          <cell r="W23" t="str">
            <v>TuS Bothfeld</v>
          </cell>
          <cell r="X23" t="str">
            <v xml:space="preserve"> -</v>
          </cell>
          <cell r="Y23" t="str">
            <v>MTV Itzehoe</v>
          </cell>
          <cell r="Z23" t="str">
            <v>DaHi  BBG Revival</v>
          </cell>
          <cell r="AA23">
            <v>29</v>
          </cell>
          <cell r="AB23">
            <v>22</v>
          </cell>
          <cell r="AC23" t="str">
            <v>Rogalski</v>
          </cell>
          <cell r="AD23" t="str">
            <v>Spyt</v>
          </cell>
          <cell r="AE23" t="str">
            <v>kein 3. SR</v>
          </cell>
        </row>
        <row r="24">
          <cell r="Q24" t="str">
            <v>HeHi-017</v>
          </cell>
          <cell r="R24">
            <v>38871</v>
          </cell>
          <cell r="S24" t="str">
            <v>19.30</v>
          </cell>
          <cell r="T24" t="str">
            <v>SA•1930•C</v>
          </cell>
          <cell r="U24" t="str">
            <v>HeHi Gr 3</v>
          </cell>
          <cell r="V24" t="str">
            <v>Am Hegewinkel</v>
          </cell>
          <cell r="W24" t="str">
            <v>Sportverein Berne 2</v>
          </cell>
          <cell r="X24" t="str">
            <v xml:space="preserve"> -</v>
          </cell>
          <cell r="Y24" t="str">
            <v>FU Hochschulsport</v>
          </cell>
          <cell r="Z24" t="str">
            <v>DaHi  MTV Itzehoe</v>
          </cell>
          <cell r="AA24">
            <v>40</v>
          </cell>
          <cell r="AB24">
            <v>32</v>
          </cell>
          <cell r="AC24" t="str">
            <v>Rogalski</v>
          </cell>
          <cell r="AD24" t="str">
            <v>van der Bij</v>
          </cell>
          <cell r="AE24" t="str">
            <v>kein 3. SR</v>
          </cell>
        </row>
        <row r="25">
          <cell r="Q25" t="str">
            <v>HeHi-018</v>
          </cell>
          <cell r="R25">
            <v>38871</v>
          </cell>
          <cell r="S25" t="str">
            <v>20.15</v>
          </cell>
          <cell r="T25" t="str">
            <v>SA•2015•C</v>
          </cell>
          <cell r="U25" t="str">
            <v>HeHi Gr 3</v>
          </cell>
          <cell r="V25" t="str">
            <v>Am Hegewinkel</v>
          </cell>
          <cell r="W25" t="str">
            <v>UKJ Tyrolia 1</v>
          </cell>
          <cell r="X25" t="str">
            <v xml:space="preserve"> -</v>
          </cell>
          <cell r="Y25" t="str">
            <v>Eintracht Frankfurt</v>
          </cell>
          <cell r="Z25" t="str">
            <v>HeHi  FU Hochschulsport</v>
          </cell>
          <cell r="AA25">
            <v>37</v>
          </cell>
          <cell r="AB25">
            <v>34</v>
          </cell>
          <cell r="AC25" t="str">
            <v>Körner</v>
          </cell>
          <cell r="AD25" t="str">
            <v>van der Bij</v>
          </cell>
          <cell r="AE25" t="str">
            <v>kein 3. SR</v>
          </cell>
        </row>
        <row r="26">
          <cell r="Q26" t="str">
            <v>DaHi-18</v>
          </cell>
          <cell r="R26">
            <v>38871</v>
          </cell>
          <cell r="S26" t="str">
            <v>21.00</v>
          </cell>
          <cell r="T26" t="str">
            <v>SA•2100•C</v>
          </cell>
          <cell r="U26" t="str">
            <v>DaHi Gr 6</v>
          </cell>
          <cell r="V26" t="str">
            <v>Am Hegewinkel</v>
          </cell>
          <cell r="W26" t="str">
            <v>VfL Pinneberg 2</v>
          </cell>
          <cell r="X26" t="str">
            <v xml:space="preserve"> -</v>
          </cell>
          <cell r="Y26" t="str">
            <v>Lidingo Basket</v>
          </cell>
          <cell r="Z26" t="str">
            <v>HeHi  Eintracht Frankfurt</v>
          </cell>
          <cell r="AA26">
            <v>25</v>
          </cell>
          <cell r="AB26">
            <v>30</v>
          </cell>
          <cell r="AC26" t="str">
            <v>Körner</v>
          </cell>
          <cell r="AD26" t="str">
            <v>van der Bij</v>
          </cell>
          <cell r="AE26" t="str">
            <v>kein 3. SR</v>
          </cell>
        </row>
        <row r="29">
          <cell r="W29" t="str">
            <v>Halle D - Cole Sports Center</v>
          </cell>
        </row>
        <row r="31">
          <cell r="Q31" t="str">
            <v>DaHi-04</v>
          </cell>
          <cell r="R31">
            <v>38871</v>
          </cell>
          <cell r="S31" t="str">
            <v>09.00</v>
          </cell>
          <cell r="T31" t="str">
            <v>SA•0900•D</v>
          </cell>
          <cell r="U31" t="str">
            <v>DaHi Gr 2</v>
          </cell>
          <cell r="V31" t="str">
            <v>Cole Sports Center</v>
          </cell>
          <cell r="W31" t="str">
            <v>TSI Damen</v>
          </cell>
          <cell r="X31" t="str">
            <v xml:space="preserve"> -</v>
          </cell>
          <cell r="Y31" t="str">
            <v>Rumelner TV</v>
          </cell>
          <cell r="Z31" t="str">
            <v>DaHi  BG Zehlendorf 2</v>
          </cell>
          <cell r="AA31">
            <v>30</v>
          </cell>
          <cell r="AB31">
            <v>33</v>
          </cell>
          <cell r="AC31" t="str">
            <v>Bijkerk</v>
          </cell>
          <cell r="AD31" t="str">
            <v>Dirks</v>
          </cell>
          <cell r="AE31" t="str">
            <v>kein 3. SR</v>
          </cell>
        </row>
        <row r="32">
          <cell r="Q32" t="str">
            <v>DaHi-22</v>
          </cell>
          <cell r="R32">
            <v>38871</v>
          </cell>
          <cell r="S32" t="str">
            <v>09.45</v>
          </cell>
          <cell r="T32" t="str">
            <v>SA•0945•D</v>
          </cell>
          <cell r="U32" t="str">
            <v>DaHi Gr 8</v>
          </cell>
          <cell r="V32" t="str">
            <v>Cole Sports Center</v>
          </cell>
          <cell r="W32" t="str">
            <v>BG Zehlendorf 2</v>
          </cell>
          <cell r="X32" t="str">
            <v xml:space="preserve"> -</v>
          </cell>
          <cell r="Y32" t="str">
            <v>VfL Pinneberg 1</v>
          </cell>
          <cell r="Z32" t="str">
            <v>DaHi  Rumelner TV</v>
          </cell>
          <cell r="AA32">
            <v>22</v>
          </cell>
          <cell r="AB32">
            <v>37</v>
          </cell>
          <cell r="AC32" t="str">
            <v>Bijkerk</v>
          </cell>
          <cell r="AD32" t="str">
            <v>Dirks</v>
          </cell>
          <cell r="AE32" t="str">
            <v>kein 3. SR</v>
          </cell>
        </row>
        <row r="33">
          <cell r="Q33" t="str">
            <v>wU18-07</v>
          </cell>
          <cell r="R33">
            <v>38871</v>
          </cell>
          <cell r="S33" t="str">
            <v>10.30</v>
          </cell>
          <cell r="T33" t="str">
            <v>SA•1030•D</v>
          </cell>
          <cell r="U33" t="str">
            <v>wU18 Gr 3</v>
          </cell>
          <cell r="V33" t="str">
            <v>Cole Sports Center</v>
          </cell>
          <cell r="W33" t="str">
            <v>UAB Wien</v>
          </cell>
          <cell r="X33" t="str">
            <v xml:space="preserve"> -</v>
          </cell>
          <cell r="Y33" t="str">
            <v>TG 1837 Hanau</v>
          </cell>
          <cell r="Z33" t="str">
            <v>DaHi  VfL Pinneberg 1</v>
          </cell>
          <cell r="AA33">
            <v>64</v>
          </cell>
          <cell r="AB33">
            <v>11</v>
          </cell>
          <cell r="AC33" t="str">
            <v>Rechten</v>
          </cell>
          <cell r="AD33" t="str">
            <v>Sas</v>
          </cell>
          <cell r="AE33" t="str">
            <v>kein 3. SR</v>
          </cell>
        </row>
        <row r="34">
          <cell r="Q34" t="str">
            <v>DaHi-19</v>
          </cell>
          <cell r="R34">
            <v>38871</v>
          </cell>
          <cell r="S34" t="str">
            <v>11.15</v>
          </cell>
          <cell r="T34" t="str">
            <v>SA•1115•D</v>
          </cell>
          <cell r="U34" t="str">
            <v>DaHi Gr 7</v>
          </cell>
          <cell r="V34" t="str">
            <v>Cole Sports Center</v>
          </cell>
          <cell r="W34" t="str">
            <v>BG Hamburg-West</v>
          </cell>
          <cell r="X34" t="str">
            <v xml:space="preserve"> -</v>
          </cell>
          <cell r="Y34" t="str">
            <v>UAB Wien 1</v>
          </cell>
          <cell r="Z34" t="str">
            <v>wU18  TG 1837 Hanau</v>
          </cell>
          <cell r="AA34">
            <v>37</v>
          </cell>
          <cell r="AB34">
            <v>28</v>
          </cell>
          <cell r="AC34" t="str">
            <v>Rechten</v>
          </cell>
          <cell r="AD34" t="str">
            <v>Sas</v>
          </cell>
          <cell r="AE34" t="str">
            <v>kein 3. SR</v>
          </cell>
        </row>
        <row r="35">
          <cell r="Q35" t="str">
            <v>wU18-10</v>
          </cell>
          <cell r="R35">
            <v>38871</v>
          </cell>
          <cell r="S35" t="str">
            <v>12.00</v>
          </cell>
          <cell r="T35" t="str">
            <v>SA•1200•D</v>
          </cell>
          <cell r="U35" t="str">
            <v>wU18 Gr 4</v>
          </cell>
          <cell r="V35" t="str">
            <v>Cole Sports Center</v>
          </cell>
          <cell r="W35" t="str">
            <v>Walddörfer SV</v>
          </cell>
          <cell r="X35" t="str">
            <v xml:space="preserve"> -</v>
          </cell>
          <cell r="Y35" t="str">
            <v>UKS Jordan</v>
          </cell>
          <cell r="Z35" t="str">
            <v>DaHi  UAB Wien 1</v>
          </cell>
          <cell r="AA35">
            <v>22</v>
          </cell>
          <cell r="AB35">
            <v>49</v>
          </cell>
          <cell r="AC35" t="str">
            <v>Körner</v>
          </cell>
          <cell r="AD35" t="str">
            <v>Ernst</v>
          </cell>
          <cell r="AE35" t="str">
            <v>kein 3. SR</v>
          </cell>
        </row>
        <row r="36">
          <cell r="Q36" t="str">
            <v>DaHi-05</v>
          </cell>
          <cell r="R36">
            <v>38871</v>
          </cell>
          <cell r="S36" t="str">
            <v>12.45</v>
          </cell>
          <cell r="T36" t="str">
            <v>SA•1245•D</v>
          </cell>
          <cell r="U36" t="str">
            <v>DaHi Gr 2</v>
          </cell>
          <cell r="V36" t="str">
            <v>Cole Sports Center</v>
          </cell>
          <cell r="W36" t="str">
            <v>MTV Trb. Lüneburg 2</v>
          </cell>
          <cell r="X36" t="str">
            <v xml:space="preserve"> -</v>
          </cell>
          <cell r="Y36" t="str">
            <v>TSI Damen</v>
          </cell>
          <cell r="Z36" t="str">
            <v>wU18  UKS Jordan</v>
          </cell>
          <cell r="AA36">
            <v>25</v>
          </cell>
          <cell r="AB36">
            <v>28</v>
          </cell>
          <cell r="AC36" t="str">
            <v>Sas</v>
          </cell>
          <cell r="AD36" t="str">
            <v>Ernst</v>
          </cell>
          <cell r="AE36" t="str">
            <v>kein 3. SR</v>
          </cell>
        </row>
        <row r="37">
          <cell r="Q37" t="str">
            <v>DaHi-23</v>
          </cell>
          <cell r="R37">
            <v>38871</v>
          </cell>
          <cell r="S37" t="str">
            <v>13.30</v>
          </cell>
          <cell r="T37" t="str">
            <v>SA•1330•D</v>
          </cell>
          <cell r="U37" t="str">
            <v>DaHi Gr 8</v>
          </cell>
          <cell r="V37" t="str">
            <v>Cole Sports Center</v>
          </cell>
          <cell r="W37" t="str">
            <v>UKJ Tyrolia</v>
          </cell>
          <cell r="X37" t="str">
            <v xml:space="preserve"> -</v>
          </cell>
          <cell r="Y37" t="str">
            <v>BG Zehlendorf 2</v>
          </cell>
          <cell r="Z37" t="str">
            <v>DaHi  TSI Damen</v>
          </cell>
          <cell r="AA37">
            <v>30</v>
          </cell>
          <cell r="AB37">
            <v>27</v>
          </cell>
          <cell r="AC37" t="str">
            <v>Körner</v>
          </cell>
          <cell r="AD37" t="str">
            <v xml:space="preserve">Brune </v>
          </cell>
          <cell r="AE37" t="str">
            <v>kein 3. SR</v>
          </cell>
        </row>
        <row r="38">
          <cell r="Q38" t="str">
            <v>wU18-08</v>
          </cell>
          <cell r="R38">
            <v>38871</v>
          </cell>
          <cell r="S38" t="str">
            <v>14.15</v>
          </cell>
          <cell r="T38" t="str">
            <v>SA•1415•D</v>
          </cell>
          <cell r="U38" t="str">
            <v>wU18 Gr 3</v>
          </cell>
          <cell r="V38" t="str">
            <v>Cole Sports Center</v>
          </cell>
          <cell r="W38" t="str">
            <v>BBZ 95 Leverkusen</v>
          </cell>
          <cell r="X38" t="str">
            <v xml:space="preserve"> -</v>
          </cell>
          <cell r="Y38" t="str">
            <v>UAB Wien</v>
          </cell>
          <cell r="Z38" t="str">
            <v>DaHi  BG Zehlendorf 2</v>
          </cell>
          <cell r="AA38">
            <v>50</v>
          </cell>
          <cell r="AB38">
            <v>11</v>
          </cell>
          <cell r="AC38" t="str">
            <v>Jannsens</v>
          </cell>
          <cell r="AD38" t="str">
            <v xml:space="preserve">Brune </v>
          </cell>
          <cell r="AE38" t="str">
            <v>kein 3. SR</v>
          </cell>
        </row>
        <row r="39">
          <cell r="Q39" t="str">
            <v>DaHi-20</v>
          </cell>
          <cell r="R39">
            <v>38871</v>
          </cell>
          <cell r="S39" t="str">
            <v>15.00</v>
          </cell>
          <cell r="T39" t="str">
            <v>SA•1500•D</v>
          </cell>
          <cell r="U39" t="str">
            <v>DaHi Gr 7</v>
          </cell>
          <cell r="V39" t="str">
            <v>Cole Sports Center</v>
          </cell>
          <cell r="W39" t="str">
            <v>TK Hannover</v>
          </cell>
          <cell r="X39" t="str">
            <v xml:space="preserve"> -</v>
          </cell>
          <cell r="Y39" t="str">
            <v>BG Hamburg-West</v>
          </cell>
          <cell r="Z39" t="str">
            <v>wU18  UAB Wien</v>
          </cell>
          <cell r="AA39">
            <v>22</v>
          </cell>
          <cell r="AB39">
            <v>30</v>
          </cell>
          <cell r="AC39" t="str">
            <v>Bause</v>
          </cell>
          <cell r="AD39" t="str">
            <v>Jannsens</v>
          </cell>
          <cell r="AE39" t="str">
            <v>kein 3. SR</v>
          </cell>
        </row>
        <row r="40">
          <cell r="Q40" t="str">
            <v>wU18-11</v>
          </cell>
          <cell r="R40">
            <v>38871</v>
          </cell>
          <cell r="S40" t="str">
            <v>15.45</v>
          </cell>
          <cell r="T40" t="str">
            <v>SA•1545•D</v>
          </cell>
          <cell r="U40" t="str">
            <v>wU18 Gr 4</v>
          </cell>
          <cell r="V40" t="str">
            <v>Cole Sports Center</v>
          </cell>
          <cell r="W40" t="str">
            <v>Südpark Bochum</v>
          </cell>
          <cell r="X40" t="str">
            <v xml:space="preserve"> -</v>
          </cell>
          <cell r="Y40" t="str">
            <v>Walddörfer SV</v>
          </cell>
          <cell r="Z40" t="str">
            <v>DaHi  BG Hamburg-West</v>
          </cell>
          <cell r="AA40">
            <v>33</v>
          </cell>
          <cell r="AB40">
            <v>16</v>
          </cell>
          <cell r="AC40" t="str">
            <v>Bause</v>
          </cell>
          <cell r="AD40" t="str">
            <v>Dorobisz</v>
          </cell>
          <cell r="AE40" t="str">
            <v>kein 3. SR</v>
          </cell>
        </row>
        <row r="41">
          <cell r="Q41" t="str">
            <v>DaLo-07</v>
          </cell>
          <cell r="R41">
            <v>38871</v>
          </cell>
          <cell r="S41" t="str">
            <v>16.30</v>
          </cell>
          <cell r="T41" t="str">
            <v>SA•1630•D</v>
          </cell>
          <cell r="U41" t="str">
            <v>DaLo Gr 2</v>
          </cell>
          <cell r="V41" t="str">
            <v>Cole Sports Center</v>
          </cell>
          <cell r="W41" t="str">
            <v>BBG Mix</v>
          </cell>
          <cell r="X41" t="str">
            <v xml:space="preserve"> -</v>
          </cell>
          <cell r="Y41" t="str">
            <v>UAB Wien 2</v>
          </cell>
          <cell r="Z41" t="str">
            <v>wU18  Walddörfer SV</v>
          </cell>
          <cell r="AA41">
            <v>43</v>
          </cell>
          <cell r="AB41">
            <v>17</v>
          </cell>
          <cell r="AC41" t="str">
            <v>Jannsens</v>
          </cell>
          <cell r="AD41" t="str">
            <v>Ciesielski</v>
          </cell>
          <cell r="AE41" t="str">
            <v>kein 3. SR</v>
          </cell>
        </row>
        <row r="42">
          <cell r="Q42" t="str">
            <v>DaLo-08</v>
          </cell>
          <cell r="R42">
            <v>38871</v>
          </cell>
          <cell r="S42" t="str">
            <v>17.15</v>
          </cell>
          <cell r="T42" t="str">
            <v>SA•1715•D</v>
          </cell>
          <cell r="U42" t="str">
            <v>DaLo Gr 2</v>
          </cell>
          <cell r="V42" t="str">
            <v>Cole Sports Center</v>
          </cell>
          <cell r="W42" t="str">
            <v>Walddörfer SV 3</v>
          </cell>
          <cell r="X42" t="str">
            <v xml:space="preserve"> -</v>
          </cell>
          <cell r="Y42" t="str">
            <v>BBZ 95 Leverkusen 2</v>
          </cell>
          <cell r="Z42" t="str">
            <v>DaLo  UAB Wien 2</v>
          </cell>
          <cell r="AA42">
            <v>20</v>
          </cell>
          <cell r="AB42">
            <v>40</v>
          </cell>
          <cell r="AC42" t="str">
            <v>Dorobisz</v>
          </cell>
          <cell r="AD42" t="str">
            <v>Ciesielski</v>
          </cell>
          <cell r="AE42" t="str">
            <v>kein 3. SR</v>
          </cell>
        </row>
        <row r="43">
          <cell r="Q43" t="str">
            <v>wU18-09</v>
          </cell>
          <cell r="R43">
            <v>38871</v>
          </cell>
          <cell r="S43" t="str">
            <v>18.00</v>
          </cell>
          <cell r="T43" t="str">
            <v>SA•1800•D</v>
          </cell>
          <cell r="U43" t="str">
            <v>wU18 Gr 3</v>
          </cell>
          <cell r="V43" t="str">
            <v>Cole Sports Center</v>
          </cell>
          <cell r="W43" t="str">
            <v>TG 1837 Hanau</v>
          </cell>
          <cell r="X43" t="str">
            <v xml:space="preserve"> -</v>
          </cell>
          <cell r="Y43" t="str">
            <v>BBZ 95 Leverkusen</v>
          </cell>
          <cell r="Z43" t="str">
            <v>DaLo  BBZ 95 Leverkusen 2</v>
          </cell>
          <cell r="AA43">
            <v>3</v>
          </cell>
          <cell r="AB43">
            <v>102</v>
          </cell>
          <cell r="AC43" t="str">
            <v>Dorobisz</v>
          </cell>
          <cell r="AD43" t="str">
            <v>Kadam</v>
          </cell>
          <cell r="AE43" t="str">
            <v>kein 3. SR</v>
          </cell>
        </row>
        <row r="44">
          <cell r="Q44" t="str">
            <v>DaHi-21</v>
          </cell>
          <cell r="R44">
            <v>38871</v>
          </cell>
          <cell r="S44" t="str">
            <v>18.45</v>
          </cell>
          <cell r="T44" t="str">
            <v>SA•1845•D</v>
          </cell>
          <cell r="U44" t="str">
            <v>DaHi Gr 7</v>
          </cell>
          <cell r="V44" t="str">
            <v>Cole Sports Center</v>
          </cell>
          <cell r="W44" t="str">
            <v>UAB Wien 1</v>
          </cell>
          <cell r="X44" t="str">
            <v xml:space="preserve"> -</v>
          </cell>
          <cell r="Y44" t="str">
            <v>TK Hannover</v>
          </cell>
          <cell r="Z44" t="str">
            <v>wU18  BBZ 95 Leverkusen</v>
          </cell>
          <cell r="AA44">
            <v>33</v>
          </cell>
          <cell r="AB44">
            <v>45</v>
          </cell>
          <cell r="AC44" t="str">
            <v>Raile</v>
          </cell>
          <cell r="AD44" t="str">
            <v>Kadam</v>
          </cell>
          <cell r="AE44" t="str">
            <v>kein 3. SR</v>
          </cell>
        </row>
        <row r="45">
          <cell r="Q45" t="str">
            <v>wU18-12</v>
          </cell>
          <cell r="R45">
            <v>38871</v>
          </cell>
          <cell r="S45" t="str">
            <v>19.30</v>
          </cell>
          <cell r="T45" t="str">
            <v>SA•1930•D</v>
          </cell>
          <cell r="U45" t="str">
            <v>wU18 Gr 4</v>
          </cell>
          <cell r="V45" t="str">
            <v>Cole Sports Center</v>
          </cell>
          <cell r="W45" t="str">
            <v>UKS Jordan</v>
          </cell>
          <cell r="X45" t="str">
            <v xml:space="preserve"> -</v>
          </cell>
          <cell r="Y45" t="str">
            <v>Südpark Bochum</v>
          </cell>
          <cell r="Z45" t="str">
            <v>DaHi  TK Hannover</v>
          </cell>
          <cell r="AA45">
            <v>35</v>
          </cell>
          <cell r="AB45">
            <v>15</v>
          </cell>
          <cell r="AC45" t="str">
            <v>Raile</v>
          </cell>
          <cell r="AD45" t="str">
            <v>Bielnik</v>
          </cell>
          <cell r="AE45" t="str">
            <v>kein 3. SR</v>
          </cell>
        </row>
        <row r="46">
          <cell r="Q46" t="str">
            <v>DaLo-09</v>
          </cell>
          <cell r="R46">
            <v>38871</v>
          </cell>
          <cell r="S46" t="str">
            <v>20.15</v>
          </cell>
          <cell r="T46" t="str">
            <v>SA•2015•D</v>
          </cell>
          <cell r="U46" t="str">
            <v>DaLo Gr 2</v>
          </cell>
          <cell r="V46" t="str">
            <v>Cole Sports Center</v>
          </cell>
          <cell r="W46" t="str">
            <v>BBG Mix</v>
          </cell>
          <cell r="X46" t="str">
            <v xml:space="preserve"> -</v>
          </cell>
          <cell r="Y46" t="str">
            <v>Walddörfer SV 3</v>
          </cell>
          <cell r="Z46" t="str">
            <v>wU18  Südpark Bochum</v>
          </cell>
          <cell r="AA46">
            <v>43</v>
          </cell>
          <cell r="AB46">
            <v>21</v>
          </cell>
          <cell r="AC46" t="str">
            <v>Ulu</v>
          </cell>
          <cell r="AD46" t="str">
            <v>Bielnik</v>
          </cell>
          <cell r="AE46" t="str">
            <v>kein 3. SR</v>
          </cell>
        </row>
        <row r="47">
          <cell r="Q47" t="str">
            <v>DaLo-10</v>
          </cell>
          <cell r="R47">
            <v>38871</v>
          </cell>
          <cell r="S47" t="str">
            <v>21.00</v>
          </cell>
          <cell r="T47" t="str">
            <v>SA•2100•D</v>
          </cell>
          <cell r="U47" t="str">
            <v>DaLo Gr 2</v>
          </cell>
          <cell r="V47" t="str">
            <v>Cole Sports Center</v>
          </cell>
          <cell r="W47" t="str">
            <v>BBZ 95 Leverkusen 2</v>
          </cell>
          <cell r="X47" t="str">
            <v xml:space="preserve"> -</v>
          </cell>
          <cell r="Y47" t="str">
            <v>UAB Wien 2</v>
          </cell>
          <cell r="Z47" t="str">
            <v>DaLo  Walddörfer SV 3</v>
          </cell>
          <cell r="AA47">
            <v>21</v>
          </cell>
          <cell r="AB47">
            <v>36</v>
          </cell>
          <cell r="AC47" t="str">
            <v>Ulu</v>
          </cell>
          <cell r="AD47" t="str">
            <v>Bielnik</v>
          </cell>
          <cell r="AE47" t="str">
            <v>kein 3. SR</v>
          </cell>
        </row>
        <row r="50">
          <cell r="W50" t="str">
            <v>Halle G - Leistikowschule</v>
          </cell>
        </row>
        <row r="52">
          <cell r="Q52" t="str">
            <v>mU18-16</v>
          </cell>
          <cell r="R52">
            <v>38871</v>
          </cell>
          <cell r="S52" t="str">
            <v>09.00</v>
          </cell>
          <cell r="T52" t="str">
            <v>SA•0900•G</v>
          </cell>
          <cell r="U52" t="str">
            <v>mU18 Gr 6</v>
          </cell>
          <cell r="V52" t="str">
            <v>Leistikowschule</v>
          </cell>
          <cell r="W52" t="str">
            <v>Lok Stralsund</v>
          </cell>
          <cell r="X52" t="str">
            <v xml:space="preserve"> -</v>
          </cell>
          <cell r="Y52" t="str">
            <v>C&gt;&gt;Press Iserlohn</v>
          </cell>
          <cell r="Z52" t="str">
            <v>mU18  BG Zehlendorf</v>
          </cell>
          <cell r="AA52">
            <v>14</v>
          </cell>
          <cell r="AB52">
            <v>62</v>
          </cell>
          <cell r="AC52" t="str">
            <v>Freisfeld</v>
          </cell>
          <cell r="AD52" t="str">
            <v>Baloun</v>
          </cell>
          <cell r="AE52" t="str">
            <v>kein 3. SR</v>
          </cell>
        </row>
        <row r="53">
          <cell r="Q53" t="str">
            <v>mU18-01</v>
          </cell>
          <cell r="R53">
            <v>38871</v>
          </cell>
          <cell r="S53" t="str">
            <v>09.45</v>
          </cell>
          <cell r="T53" t="str">
            <v>SA•0945•G</v>
          </cell>
          <cell r="U53" t="str">
            <v>mU18 Gr 1</v>
          </cell>
          <cell r="V53" t="str">
            <v>Leistikowschule</v>
          </cell>
          <cell r="W53" t="str">
            <v>BG Zehlendorf</v>
          </cell>
          <cell r="X53" t="str">
            <v xml:space="preserve"> -</v>
          </cell>
          <cell r="Y53" t="str">
            <v>BG Dorsten</v>
          </cell>
          <cell r="Z53" t="str">
            <v>mU18  C&gt;&gt;Press Iserlohn</v>
          </cell>
          <cell r="AA53">
            <v>49</v>
          </cell>
          <cell r="AB53">
            <v>35</v>
          </cell>
          <cell r="AC53" t="str">
            <v>Freisfeld</v>
          </cell>
          <cell r="AD53" t="str">
            <v>Baloun</v>
          </cell>
          <cell r="AE53" t="str">
            <v>kein 3. SR</v>
          </cell>
        </row>
        <row r="54">
          <cell r="Q54" t="str">
            <v>DaHi-07</v>
          </cell>
          <cell r="R54">
            <v>38871</v>
          </cell>
          <cell r="S54" t="str">
            <v>10.30</v>
          </cell>
          <cell r="T54" t="str">
            <v>SA•1030•G</v>
          </cell>
          <cell r="U54" t="str">
            <v>DaHi Gr 3</v>
          </cell>
          <cell r="V54" t="str">
            <v>Leistikowschule</v>
          </cell>
          <cell r="W54" t="str">
            <v>Kuenring Wien 1</v>
          </cell>
          <cell r="X54" t="str">
            <v xml:space="preserve"> -</v>
          </cell>
          <cell r="Y54" t="str">
            <v>Hamburg Rahlstedt</v>
          </cell>
          <cell r="Z54" t="str">
            <v>mU18  BG Dorsten</v>
          </cell>
          <cell r="AA54">
            <v>40</v>
          </cell>
          <cell r="AB54">
            <v>28</v>
          </cell>
          <cell r="AC54" t="str">
            <v>Dorobisz</v>
          </cell>
          <cell r="AD54" t="str">
            <v>Baloun</v>
          </cell>
          <cell r="AE54" t="str">
            <v>kein 3. SR</v>
          </cell>
        </row>
        <row r="55">
          <cell r="Q55" t="str">
            <v>DaHi-16</v>
          </cell>
          <cell r="R55">
            <v>38871</v>
          </cell>
          <cell r="S55" t="str">
            <v>11.15</v>
          </cell>
          <cell r="T55" t="str">
            <v>SA•1115•G</v>
          </cell>
          <cell r="U55" t="str">
            <v>DaHi Gr 6</v>
          </cell>
          <cell r="V55" t="str">
            <v>Leistikowschule</v>
          </cell>
          <cell r="W55" t="str">
            <v>BBG Revival</v>
          </cell>
          <cell r="X55" t="str">
            <v xml:space="preserve"> -</v>
          </cell>
          <cell r="Y55" t="str">
            <v>VfL Pinneberg 2</v>
          </cell>
          <cell r="Z55" t="str">
            <v>DaHi  Hamburg Rahlstedt</v>
          </cell>
          <cell r="AA55">
            <v>33</v>
          </cell>
          <cell r="AB55">
            <v>11</v>
          </cell>
          <cell r="AC55" t="str">
            <v>Dorobisz</v>
          </cell>
          <cell r="AD55" t="str">
            <v>Willemze</v>
          </cell>
          <cell r="AE55" t="str">
            <v>kein 3. SR</v>
          </cell>
        </row>
        <row r="56">
          <cell r="Q56" t="str">
            <v>wU18-13</v>
          </cell>
          <cell r="R56">
            <v>38871</v>
          </cell>
          <cell r="S56" t="str">
            <v>12.00</v>
          </cell>
          <cell r="T56" t="str">
            <v>SA•1200•G</v>
          </cell>
          <cell r="U56" t="str">
            <v>wU18 Gr 5</v>
          </cell>
          <cell r="V56" t="str">
            <v>Leistikowschule</v>
          </cell>
          <cell r="W56" t="str">
            <v>VfL Pinneberg</v>
          </cell>
          <cell r="X56" t="str">
            <v xml:space="preserve"> -</v>
          </cell>
          <cell r="Y56" t="str">
            <v>Osnabrücker SC</v>
          </cell>
          <cell r="Z56" t="str">
            <v>DaHi  VfL Pinneberg 2</v>
          </cell>
          <cell r="AA56">
            <v>10</v>
          </cell>
          <cell r="AB56">
            <v>40</v>
          </cell>
          <cell r="AC56" t="str">
            <v>Willemze</v>
          </cell>
          <cell r="AD56" t="str">
            <v>Bielnik</v>
          </cell>
          <cell r="AE56" t="str">
            <v>kein 3. SR</v>
          </cell>
        </row>
        <row r="57">
          <cell r="Q57" t="str">
            <v>mU18-17</v>
          </cell>
          <cell r="R57">
            <v>38871</v>
          </cell>
          <cell r="S57" t="str">
            <v>12.45</v>
          </cell>
          <cell r="T57" t="str">
            <v>SA•1245•G</v>
          </cell>
          <cell r="U57" t="str">
            <v>mU18 Gr 6</v>
          </cell>
          <cell r="V57" t="str">
            <v>Leistikowschule</v>
          </cell>
          <cell r="W57" t="str">
            <v>DBV Charlottenburg</v>
          </cell>
          <cell r="X57" t="str">
            <v xml:space="preserve"> -</v>
          </cell>
          <cell r="Y57" t="str">
            <v>Lok Stralsund</v>
          </cell>
          <cell r="Z57" t="str">
            <v>wU18  Osnabrücker SC</v>
          </cell>
          <cell r="AA57">
            <v>89</v>
          </cell>
          <cell r="AB57">
            <v>17</v>
          </cell>
          <cell r="AC57" t="str">
            <v>Dorobisz</v>
          </cell>
          <cell r="AD57" t="str">
            <v>Bielnik</v>
          </cell>
          <cell r="AE57" t="str">
            <v>kein 3. SR</v>
          </cell>
        </row>
        <row r="58">
          <cell r="Q58" t="str">
            <v>mU18-02</v>
          </cell>
          <cell r="R58">
            <v>38871</v>
          </cell>
          <cell r="S58" t="str">
            <v>13.30</v>
          </cell>
          <cell r="T58" t="str">
            <v>SA•1330•G</v>
          </cell>
          <cell r="U58" t="str">
            <v>mU18 Gr 1</v>
          </cell>
          <cell r="V58" t="str">
            <v>Leistikowschule</v>
          </cell>
          <cell r="W58" t="str">
            <v>Braunschweiger BG</v>
          </cell>
          <cell r="X58" t="str">
            <v xml:space="preserve"> -</v>
          </cell>
          <cell r="Y58" t="str">
            <v>BG Zehlendorf</v>
          </cell>
          <cell r="Z58" t="str">
            <v>mU18  Lok Stralsund</v>
          </cell>
          <cell r="AA58">
            <v>36</v>
          </cell>
          <cell r="AB58">
            <v>73</v>
          </cell>
          <cell r="AC58" t="str">
            <v>Raile</v>
          </cell>
          <cell r="AD58" t="str">
            <v>Rechten</v>
          </cell>
          <cell r="AE58" t="str">
            <v>kein 3. SR</v>
          </cell>
        </row>
        <row r="59">
          <cell r="Q59" t="str">
            <v>DaLo-01</v>
          </cell>
          <cell r="R59">
            <v>38871</v>
          </cell>
          <cell r="S59" t="str">
            <v>14.15</v>
          </cell>
          <cell r="T59" t="str">
            <v>SA•1415•G</v>
          </cell>
          <cell r="U59" t="str">
            <v>DaLo Gr 1</v>
          </cell>
          <cell r="V59" t="str">
            <v>Leistikowschule</v>
          </cell>
          <cell r="W59" t="str">
            <v>Kuenring Wien 2</v>
          </cell>
          <cell r="X59" t="str">
            <v xml:space="preserve"> -</v>
          </cell>
          <cell r="Y59" t="str">
            <v>Vareler TB</v>
          </cell>
          <cell r="Z59" t="str">
            <v>mU18  BG Zehlendorf</v>
          </cell>
          <cell r="AA59">
            <v>41</v>
          </cell>
          <cell r="AB59">
            <v>6</v>
          </cell>
          <cell r="AC59" t="str">
            <v>Raile</v>
          </cell>
          <cell r="AD59" t="str">
            <v>Rechten</v>
          </cell>
          <cell r="AE59" t="str">
            <v>kein 3. SR</v>
          </cell>
        </row>
        <row r="60">
          <cell r="Q60" t="str">
            <v>DaLo-02</v>
          </cell>
          <cell r="R60">
            <v>38871</v>
          </cell>
          <cell r="S60" t="str">
            <v>15.00</v>
          </cell>
          <cell r="T60" t="str">
            <v>SA•1500•G</v>
          </cell>
          <cell r="U60" t="str">
            <v>DaLo Gr 1</v>
          </cell>
          <cell r="V60" t="str">
            <v>Leistikowschule</v>
          </cell>
          <cell r="W60" t="str">
            <v>Walddörfer SV 2</v>
          </cell>
          <cell r="X60" t="str">
            <v xml:space="preserve"> -</v>
          </cell>
          <cell r="Y60" t="str">
            <v>BG Zehlendorf 3</v>
          </cell>
          <cell r="Z60" t="str">
            <v>DaLo  Vareler TB</v>
          </cell>
          <cell r="AA60">
            <v>25</v>
          </cell>
          <cell r="AB60">
            <v>31</v>
          </cell>
          <cell r="AC60" t="str">
            <v>Rechten</v>
          </cell>
          <cell r="AD60" t="str">
            <v>Dirks</v>
          </cell>
          <cell r="AE60" t="str">
            <v>kein 3. SR</v>
          </cell>
        </row>
        <row r="61">
          <cell r="Q61" t="str">
            <v>wU18-14</v>
          </cell>
          <cell r="R61">
            <v>38871</v>
          </cell>
          <cell r="S61" t="str">
            <v>15.45</v>
          </cell>
          <cell r="T61" t="str">
            <v>SA•1545•G</v>
          </cell>
          <cell r="U61" t="str">
            <v>wU18 Gr 5</v>
          </cell>
          <cell r="V61" t="str">
            <v>Leistikowschule</v>
          </cell>
          <cell r="W61" t="str">
            <v>Basketball Berlin Süd</v>
          </cell>
          <cell r="X61" t="str">
            <v xml:space="preserve"> -</v>
          </cell>
          <cell r="Y61" t="str">
            <v>VfL Pinneberg</v>
          </cell>
          <cell r="Z61" t="str">
            <v>DaLo  BG Zehlendorf 3</v>
          </cell>
          <cell r="AA61">
            <v>33</v>
          </cell>
          <cell r="AB61">
            <v>17</v>
          </cell>
          <cell r="AC61" t="str">
            <v>Kittlerova</v>
          </cell>
          <cell r="AD61" t="str">
            <v>Dirks</v>
          </cell>
          <cell r="AE61" t="str">
            <v>kein 3. SR</v>
          </cell>
        </row>
        <row r="62">
          <cell r="Q62" t="str">
            <v>mU18-18</v>
          </cell>
          <cell r="R62">
            <v>38871</v>
          </cell>
          <cell r="S62" t="str">
            <v>16.30</v>
          </cell>
          <cell r="T62" t="str">
            <v>SA•1630•G</v>
          </cell>
          <cell r="U62" t="str">
            <v>mU18 Gr 6</v>
          </cell>
          <cell r="V62" t="str">
            <v>Leistikowschule</v>
          </cell>
          <cell r="W62" t="str">
            <v>C&gt;&gt;Press Iserlohn</v>
          </cell>
          <cell r="X62" t="str">
            <v xml:space="preserve"> -</v>
          </cell>
          <cell r="Y62" t="str">
            <v>DBV Charlottenburg</v>
          </cell>
          <cell r="Z62" t="str">
            <v>wU18  VfL Pinneberg</v>
          </cell>
          <cell r="AA62">
            <v>24</v>
          </cell>
          <cell r="AB62">
            <v>53</v>
          </cell>
          <cell r="AC62" t="str">
            <v>Kittlerova</v>
          </cell>
          <cell r="AD62" t="str">
            <v>Seweryn</v>
          </cell>
          <cell r="AE62" t="str">
            <v>kein 3. SR</v>
          </cell>
        </row>
        <row r="63">
          <cell r="Q63" t="str">
            <v>mU18-03</v>
          </cell>
          <cell r="R63">
            <v>38871</v>
          </cell>
          <cell r="S63" t="str">
            <v>17.15</v>
          </cell>
          <cell r="T63" t="str">
            <v>SA•1715•G</v>
          </cell>
          <cell r="U63" t="str">
            <v>mU18 Gr 1</v>
          </cell>
          <cell r="V63" t="str">
            <v>Leistikowschule</v>
          </cell>
          <cell r="W63" t="str">
            <v>BG Dorsten</v>
          </cell>
          <cell r="X63" t="str">
            <v xml:space="preserve"> -</v>
          </cell>
          <cell r="Y63" t="str">
            <v>Braunschweiger BG</v>
          </cell>
          <cell r="Z63" t="str">
            <v>mU18  DBV Charlottenburg</v>
          </cell>
          <cell r="AA63">
            <v>25</v>
          </cell>
          <cell r="AB63">
            <v>41</v>
          </cell>
          <cell r="AC63" t="str">
            <v>Pencik</v>
          </cell>
          <cell r="AD63" t="str">
            <v>Seweryn</v>
          </cell>
          <cell r="AE63" t="str">
            <v>kein 3. SR</v>
          </cell>
        </row>
        <row r="64">
          <cell r="Q64" t="str">
            <v>DaHi-06</v>
          </cell>
          <cell r="R64">
            <v>38871</v>
          </cell>
          <cell r="S64" t="str">
            <v>18.00</v>
          </cell>
          <cell r="T64" t="str">
            <v>SA•1800•G</v>
          </cell>
          <cell r="U64" t="str">
            <v>DaHi Gr 2</v>
          </cell>
          <cell r="V64" t="str">
            <v>Leistikowschule</v>
          </cell>
          <cell r="W64" t="str">
            <v>Rumelner TV</v>
          </cell>
          <cell r="X64" t="str">
            <v xml:space="preserve"> -</v>
          </cell>
          <cell r="Y64" t="str">
            <v>MTV Trb. Lüneburg 2</v>
          </cell>
          <cell r="Z64" t="str">
            <v>mU18  Braunschweiger BG</v>
          </cell>
          <cell r="AA64">
            <v>32</v>
          </cell>
          <cell r="AB64">
            <v>26</v>
          </cell>
          <cell r="AC64" t="str">
            <v>Pencik</v>
          </cell>
          <cell r="AD64" t="str">
            <v>Vecera</v>
          </cell>
          <cell r="AE64" t="str">
            <v>kein 3. SR</v>
          </cell>
        </row>
        <row r="65">
          <cell r="Q65" t="str">
            <v>DaHi-24</v>
          </cell>
          <cell r="R65">
            <v>38871</v>
          </cell>
          <cell r="S65" t="str">
            <v>18.45</v>
          </cell>
          <cell r="T65" t="str">
            <v>SA•1845•G</v>
          </cell>
          <cell r="U65" t="str">
            <v>DaHi Gr 8</v>
          </cell>
          <cell r="V65" t="str">
            <v>Leistikowschule</v>
          </cell>
          <cell r="W65" t="str">
            <v>VfL Pinneberg 1</v>
          </cell>
          <cell r="X65" t="str">
            <v xml:space="preserve"> -</v>
          </cell>
          <cell r="Y65" t="str">
            <v>UKJ Tyrolia</v>
          </cell>
          <cell r="Z65" t="str">
            <v>DaHi  MTV Trb. Lüneburg 2</v>
          </cell>
          <cell r="AA65">
            <v>40</v>
          </cell>
          <cell r="AB65">
            <v>37</v>
          </cell>
          <cell r="AC65" t="str">
            <v>Pencik</v>
          </cell>
          <cell r="AD65" t="str">
            <v>Vecera</v>
          </cell>
          <cell r="AE65" t="str">
            <v>kein 3. SR</v>
          </cell>
        </row>
        <row r="66">
          <cell r="Q66" t="str">
            <v>wU18-15</v>
          </cell>
          <cell r="R66">
            <v>38871</v>
          </cell>
          <cell r="S66" t="str">
            <v>19.30</v>
          </cell>
          <cell r="T66" t="str">
            <v>SA•1930•G</v>
          </cell>
          <cell r="U66" t="str">
            <v>wU18 Gr 5</v>
          </cell>
          <cell r="V66" t="str">
            <v>Leistikowschule</v>
          </cell>
          <cell r="W66" t="str">
            <v>Osnabrücker SC</v>
          </cell>
          <cell r="X66" t="str">
            <v xml:space="preserve"> -</v>
          </cell>
          <cell r="Y66" t="str">
            <v>Basketball Berlin Süd</v>
          </cell>
          <cell r="Z66" t="str">
            <v>DaHi  UKJ Tyrolia</v>
          </cell>
          <cell r="AA66">
            <v>45</v>
          </cell>
          <cell r="AB66">
            <v>39</v>
          </cell>
          <cell r="AC66" t="str">
            <v>Pastusiak</v>
          </cell>
          <cell r="AD66" t="str">
            <v>Prokes</v>
          </cell>
          <cell r="AE66" t="str">
            <v>kein 3. SR</v>
          </cell>
        </row>
        <row r="67">
          <cell r="Q67" t="str">
            <v>DaLo-03</v>
          </cell>
          <cell r="R67">
            <v>38871</v>
          </cell>
          <cell r="S67" t="str">
            <v>20.15</v>
          </cell>
          <cell r="T67" t="str">
            <v>SA•2015•G</v>
          </cell>
          <cell r="U67" t="str">
            <v>DaLo Gr 1</v>
          </cell>
          <cell r="V67" t="str">
            <v>Leistikowschule</v>
          </cell>
          <cell r="W67" t="str">
            <v>Kuenring Wien 2</v>
          </cell>
          <cell r="X67" t="str">
            <v xml:space="preserve"> -</v>
          </cell>
          <cell r="Y67" t="str">
            <v>Walddörfer SV 2</v>
          </cell>
          <cell r="Z67" t="str">
            <v>wU18  Basketball Berlin Süd</v>
          </cell>
          <cell r="AA67">
            <v>44</v>
          </cell>
          <cell r="AB67">
            <v>7</v>
          </cell>
          <cell r="AC67" t="str">
            <v>Pastusiak</v>
          </cell>
          <cell r="AD67" t="str">
            <v>Prokes</v>
          </cell>
          <cell r="AE67" t="str">
            <v>kein 3. SR</v>
          </cell>
        </row>
        <row r="68">
          <cell r="Q68" t="str">
            <v>DaLo-04</v>
          </cell>
          <cell r="R68">
            <v>38871</v>
          </cell>
          <cell r="S68" t="str">
            <v>21.00</v>
          </cell>
          <cell r="T68" t="str">
            <v>SA•2100•G</v>
          </cell>
          <cell r="U68" t="str">
            <v>DaLo Gr 1</v>
          </cell>
          <cell r="V68" t="str">
            <v>Leistikowschule</v>
          </cell>
          <cell r="W68" t="str">
            <v>BG Zehlendorf 3</v>
          </cell>
          <cell r="X68" t="str">
            <v xml:space="preserve"> -</v>
          </cell>
          <cell r="Y68" t="str">
            <v>Vareler TB</v>
          </cell>
          <cell r="Z68" t="str">
            <v>DaLo  Walddörfer SV 2</v>
          </cell>
          <cell r="AA68">
            <v>45</v>
          </cell>
          <cell r="AB68">
            <v>2</v>
          </cell>
          <cell r="AC68" t="str">
            <v>Pastusiak</v>
          </cell>
          <cell r="AD68" t="str">
            <v>Prokes</v>
          </cell>
          <cell r="AE68" t="str">
            <v>kein 3. SR</v>
          </cell>
        </row>
        <row r="70">
          <cell r="W70" t="str">
            <v>Samstag, den 03.06.2006</v>
          </cell>
        </row>
        <row r="71">
          <cell r="S71" t="str">
            <v>Zeit</v>
          </cell>
          <cell r="T71" t="str">
            <v>Spielnr.</v>
          </cell>
          <cell r="U71" t="str">
            <v>Liga</v>
          </cell>
          <cell r="V71" t="str">
            <v>Halle</v>
          </cell>
          <cell r="W71" t="str">
            <v>Team A</v>
          </cell>
          <cell r="Y71" t="str">
            <v>Team B</v>
          </cell>
          <cell r="Z71" t="str">
            <v>Kampfgericht</v>
          </cell>
          <cell r="AA71" t="str">
            <v>Erg A</v>
          </cell>
          <cell r="AB71" t="str">
            <v>Erg B</v>
          </cell>
        </row>
        <row r="72">
          <cell r="W72" t="str">
            <v>Halle H - Pestalozzischule</v>
          </cell>
        </row>
        <row r="74">
          <cell r="Q74" t="str">
            <v>wU14-19</v>
          </cell>
          <cell r="R74">
            <v>38871</v>
          </cell>
          <cell r="S74" t="str">
            <v>09.00</v>
          </cell>
          <cell r="T74" t="str">
            <v>SA•0900•H</v>
          </cell>
          <cell r="U74" t="str">
            <v>wU14 Gr 7</v>
          </cell>
          <cell r="V74" t="str">
            <v>Pestalozzischule</v>
          </cell>
          <cell r="W74" t="str">
            <v>Hørsholm BBK 1</v>
          </cell>
          <cell r="X74" t="str">
            <v xml:space="preserve"> -</v>
          </cell>
          <cell r="Y74" t="str">
            <v>VfL Bochum BG</v>
          </cell>
          <cell r="Z74" t="str">
            <v>wU14  MKS MOS Konin</v>
          </cell>
          <cell r="AA74">
            <v>57</v>
          </cell>
          <cell r="AB74">
            <v>14</v>
          </cell>
          <cell r="AC74" t="str">
            <v>Haelewyck</v>
          </cell>
          <cell r="AD74" t="str">
            <v>Bartosz</v>
          </cell>
          <cell r="AE74" t="str">
            <v>kein 3. SR</v>
          </cell>
        </row>
        <row r="75">
          <cell r="Q75" t="str">
            <v>wU14-22</v>
          </cell>
          <cell r="R75">
            <v>38871</v>
          </cell>
          <cell r="S75" t="str">
            <v>09.45</v>
          </cell>
          <cell r="T75" t="str">
            <v>SA•0945•H</v>
          </cell>
          <cell r="U75" t="str">
            <v>wU14 Gr 8</v>
          </cell>
          <cell r="V75" t="str">
            <v>Pestalozzischule</v>
          </cell>
          <cell r="W75" t="str">
            <v>MKS MOS Konin</v>
          </cell>
          <cell r="X75" t="str">
            <v xml:space="preserve"> -</v>
          </cell>
          <cell r="Y75" t="str">
            <v>Walddörfer SV</v>
          </cell>
          <cell r="Z75" t="str">
            <v>wU14  VfL Bochum BG</v>
          </cell>
          <cell r="AA75">
            <v>80</v>
          </cell>
          <cell r="AB75">
            <v>14</v>
          </cell>
          <cell r="AC75" t="str">
            <v>Haelewyck</v>
          </cell>
          <cell r="AD75" t="str">
            <v>Bartosz</v>
          </cell>
          <cell r="AE75" t="str">
            <v>kein 3. SR</v>
          </cell>
        </row>
        <row r="76">
          <cell r="Q76" t="str">
            <v>wU14-16</v>
          </cell>
          <cell r="R76">
            <v>38871</v>
          </cell>
          <cell r="S76" t="str">
            <v>10.30</v>
          </cell>
          <cell r="T76" t="str">
            <v>SA•1030•H</v>
          </cell>
          <cell r="U76" t="str">
            <v>wU14 Gr 6</v>
          </cell>
          <cell r="V76" t="str">
            <v>Pestalozzischule</v>
          </cell>
          <cell r="W76" t="str">
            <v>Herner TC 1</v>
          </cell>
          <cell r="X76" t="str">
            <v xml:space="preserve"> -</v>
          </cell>
          <cell r="Y76" t="str">
            <v>SG Wolfenbüttel</v>
          </cell>
          <cell r="Z76" t="str">
            <v>wU14  Walddörfer SV</v>
          </cell>
          <cell r="AA76">
            <v>43</v>
          </cell>
          <cell r="AB76">
            <v>29</v>
          </cell>
          <cell r="AC76" t="str">
            <v>Haelewyck</v>
          </cell>
          <cell r="AD76" t="str">
            <v>Cyniak</v>
          </cell>
          <cell r="AE76" t="str">
            <v>kein 3. SR</v>
          </cell>
        </row>
        <row r="77">
          <cell r="Q77" t="str">
            <v>mU14-01</v>
          </cell>
          <cell r="R77">
            <v>38871</v>
          </cell>
          <cell r="S77" t="str">
            <v>11.15</v>
          </cell>
          <cell r="T77" t="str">
            <v>SA•1115•H</v>
          </cell>
          <cell r="U77" t="str">
            <v>mU14 Gr 1</v>
          </cell>
          <cell r="V77" t="str">
            <v>Pestalozzischule</v>
          </cell>
          <cell r="W77" t="str">
            <v>BG Zehlendorf</v>
          </cell>
          <cell r="X77" t="str">
            <v xml:space="preserve"> -</v>
          </cell>
          <cell r="Y77" t="str">
            <v>TG 1837 Hanau</v>
          </cell>
          <cell r="Z77" t="str">
            <v>wU14  SG Wolfenbüttel</v>
          </cell>
          <cell r="AA77">
            <v>48</v>
          </cell>
          <cell r="AB77">
            <v>15</v>
          </cell>
          <cell r="AC77" t="str">
            <v>Rogalski</v>
          </cell>
          <cell r="AD77" t="str">
            <v>Cyniak</v>
          </cell>
          <cell r="AE77" t="str">
            <v>kein 3. SR</v>
          </cell>
        </row>
        <row r="78">
          <cell r="Q78" t="str">
            <v>mU14-10</v>
          </cell>
          <cell r="R78">
            <v>38871</v>
          </cell>
          <cell r="S78" t="str">
            <v>12.00</v>
          </cell>
          <cell r="T78" t="str">
            <v>SA•1200•H</v>
          </cell>
          <cell r="U78" t="str">
            <v>mU14 Gr 4</v>
          </cell>
          <cell r="V78" t="str">
            <v>Pestalozzischule</v>
          </cell>
          <cell r="W78" t="str">
            <v>Döbling Wien</v>
          </cell>
          <cell r="X78" t="str">
            <v xml:space="preserve"> -</v>
          </cell>
          <cell r="Y78" t="str">
            <v>BG Litzendorf 1</v>
          </cell>
          <cell r="Z78" t="str">
            <v>mU14  TG 1837 Hanau</v>
          </cell>
          <cell r="AA78">
            <v>18</v>
          </cell>
          <cell r="AB78">
            <v>49</v>
          </cell>
          <cell r="AC78" t="str">
            <v>Rogalski</v>
          </cell>
          <cell r="AD78" t="str">
            <v>Mensik</v>
          </cell>
          <cell r="AE78" t="str">
            <v>kein 3. SR</v>
          </cell>
        </row>
        <row r="79">
          <cell r="Q79" t="str">
            <v>wU14-20</v>
          </cell>
          <cell r="R79">
            <v>38871</v>
          </cell>
          <cell r="S79" t="str">
            <v>12.45</v>
          </cell>
          <cell r="T79" t="str">
            <v>SA•1245•H</v>
          </cell>
          <cell r="U79" t="str">
            <v>wU14 Gr 7</v>
          </cell>
          <cell r="V79" t="str">
            <v>Pestalozzischule</v>
          </cell>
          <cell r="W79" t="str">
            <v>Braunschweiger BG</v>
          </cell>
          <cell r="X79" t="str">
            <v xml:space="preserve"> -</v>
          </cell>
          <cell r="Y79" t="str">
            <v>Hørsholm BBK 1</v>
          </cell>
          <cell r="Z79" t="str">
            <v>mU14  BG Litzendorf 1</v>
          </cell>
          <cell r="AA79">
            <v>10</v>
          </cell>
          <cell r="AB79">
            <v>53</v>
          </cell>
          <cell r="AC79" t="str">
            <v>Ulu</v>
          </cell>
          <cell r="AD79" t="str">
            <v>Mensik</v>
          </cell>
          <cell r="AE79" t="str">
            <v>kein 3. SR</v>
          </cell>
        </row>
        <row r="80">
          <cell r="Q80" t="str">
            <v>wU14-23</v>
          </cell>
          <cell r="R80">
            <v>38871</v>
          </cell>
          <cell r="S80" t="str">
            <v>13.30</v>
          </cell>
          <cell r="T80" t="str">
            <v>SA•1330•H</v>
          </cell>
          <cell r="U80" t="str">
            <v>wU14 Gr 8</v>
          </cell>
          <cell r="V80" t="str">
            <v>Pestalozzischule</v>
          </cell>
          <cell r="W80" t="str">
            <v>Herner TC 2</v>
          </cell>
          <cell r="X80" t="str">
            <v xml:space="preserve"> -</v>
          </cell>
          <cell r="Y80" t="str">
            <v>MKS MOS Konin</v>
          </cell>
          <cell r="Z80" t="str">
            <v>wU14  Hørsholm BBK 1</v>
          </cell>
          <cell r="AA80">
            <v>14</v>
          </cell>
          <cell r="AB80">
            <v>63</v>
          </cell>
          <cell r="AC80" t="str">
            <v>Ulu</v>
          </cell>
          <cell r="AD80" t="str">
            <v>Pastusiak</v>
          </cell>
          <cell r="AE80" t="str">
            <v>kein 3. SR</v>
          </cell>
        </row>
        <row r="81">
          <cell r="Q81" t="str">
            <v>wU14-17</v>
          </cell>
          <cell r="R81">
            <v>38871</v>
          </cell>
          <cell r="S81" t="str">
            <v>14.15</v>
          </cell>
          <cell r="T81" t="str">
            <v>SA•1415•H</v>
          </cell>
          <cell r="U81" t="str">
            <v>wU14 Gr 6</v>
          </cell>
          <cell r="V81" t="str">
            <v>Pestalozzischule</v>
          </cell>
          <cell r="W81" t="str">
            <v>Hørsholm BBK 2</v>
          </cell>
          <cell r="X81" t="str">
            <v xml:space="preserve"> -</v>
          </cell>
          <cell r="Y81" t="str">
            <v>Herner TC 1</v>
          </cell>
          <cell r="Z81" t="str">
            <v>wU14  MKS MOS Konin</v>
          </cell>
          <cell r="AA81">
            <v>14</v>
          </cell>
          <cell r="AB81">
            <v>15</v>
          </cell>
          <cell r="AC81" t="str">
            <v>Davenschot</v>
          </cell>
          <cell r="AD81" t="str">
            <v>Pastusiak</v>
          </cell>
          <cell r="AE81" t="str">
            <v>kein 3. SR</v>
          </cell>
        </row>
        <row r="82">
          <cell r="Q82" t="str">
            <v>mU14-02</v>
          </cell>
          <cell r="R82">
            <v>38871</v>
          </cell>
          <cell r="S82" t="str">
            <v>15.00</v>
          </cell>
          <cell r="T82" t="str">
            <v>SA•1500•H</v>
          </cell>
          <cell r="U82" t="str">
            <v>mU14 Gr 1</v>
          </cell>
          <cell r="V82" t="str">
            <v>Pestalozzischule</v>
          </cell>
          <cell r="W82" t="str">
            <v>Hypo Mistelbach</v>
          </cell>
          <cell r="X82" t="str">
            <v xml:space="preserve"> -</v>
          </cell>
          <cell r="Y82" t="str">
            <v>BG Zehlendorf</v>
          </cell>
          <cell r="Z82" t="str">
            <v>wU14  Herner TC 1</v>
          </cell>
          <cell r="AA82">
            <v>46</v>
          </cell>
          <cell r="AB82">
            <v>28</v>
          </cell>
          <cell r="AC82" t="str">
            <v>Davenschot</v>
          </cell>
          <cell r="AD82" t="str">
            <v>Ernst</v>
          </cell>
          <cell r="AE82" t="str">
            <v>kein 3. SR</v>
          </cell>
        </row>
        <row r="83">
          <cell r="Q83" t="str">
            <v>mU14-11</v>
          </cell>
          <cell r="R83">
            <v>38871</v>
          </cell>
          <cell r="S83" t="str">
            <v>15.45</v>
          </cell>
          <cell r="T83" t="str">
            <v>SA•1545•H</v>
          </cell>
          <cell r="U83" t="str">
            <v>mU14 Gr 4</v>
          </cell>
          <cell r="V83" t="str">
            <v>Pestalozzischule</v>
          </cell>
          <cell r="W83" t="str">
            <v>CB Recklinghausen</v>
          </cell>
          <cell r="X83" t="str">
            <v xml:space="preserve"> -</v>
          </cell>
          <cell r="Y83" t="str">
            <v>Döbling Wien</v>
          </cell>
          <cell r="Z83" t="str">
            <v>mU14  BG Zehlendorf</v>
          </cell>
          <cell r="AA83">
            <v>36</v>
          </cell>
          <cell r="AB83">
            <v>66</v>
          </cell>
          <cell r="AC83" t="str">
            <v>Sas</v>
          </cell>
          <cell r="AD83" t="str">
            <v>Ernst</v>
          </cell>
          <cell r="AE83" t="str">
            <v>kein 3. SR</v>
          </cell>
        </row>
        <row r="84">
          <cell r="Q84" t="str">
            <v>wU14-21</v>
          </cell>
          <cell r="R84">
            <v>38871</v>
          </cell>
          <cell r="S84" t="str">
            <v>16.30</v>
          </cell>
          <cell r="T84" t="str">
            <v>SA•1630•H</v>
          </cell>
          <cell r="U84" t="str">
            <v>wU14 Gr 7</v>
          </cell>
          <cell r="V84" t="str">
            <v>Pestalozzischule</v>
          </cell>
          <cell r="W84" t="str">
            <v>VfL Bochum BG</v>
          </cell>
          <cell r="X84" t="str">
            <v xml:space="preserve"> -</v>
          </cell>
          <cell r="Y84" t="str">
            <v>Braunschweiger BG</v>
          </cell>
          <cell r="Z84" t="str">
            <v>mU14  Döbling Wien</v>
          </cell>
          <cell r="AA84">
            <v>54</v>
          </cell>
          <cell r="AB84">
            <v>26</v>
          </cell>
          <cell r="AC84" t="str">
            <v>Davenschot</v>
          </cell>
          <cell r="AD84" t="str">
            <v>Bielnik</v>
          </cell>
          <cell r="AE84" t="str">
            <v>kein 3. SR</v>
          </cell>
        </row>
        <row r="85">
          <cell r="Q85" t="str">
            <v>wU14-24</v>
          </cell>
          <cell r="R85">
            <v>38871</v>
          </cell>
          <cell r="S85" t="str">
            <v>17.15</v>
          </cell>
          <cell r="T85" t="str">
            <v>SA•1715•H</v>
          </cell>
          <cell r="U85" t="str">
            <v>wU14 Gr 8</v>
          </cell>
          <cell r="V85" t="str">
            <v>Pestalozzischule</v>
          </cell>
          <cell r="W85" t="str">
            <v>Walddörfer SV</v>
          </cell>
          <cell r="X85" t="str">
            <v xml:space="preserve"> -</v>
          </cell>
          <cell r="Y85" t="str">
            <v>Herner TC 2</v>
          </cell>
          <cell r="Z85" t="str">
            <v>wU14  Braunschweiger BG</v>
          </cell>
          <cell r="AA85">
            <v>34</v>
          </cell>
          <cell r="AB85">
            <v>27</v>
          </cell>
          <cell r="AC85" t="str">
            <v>Sas</v>
          </cell>
          <cell r="AD85" t="str">
            <v>Bielnik</v>
          </cell>
          <cell r="AE85" t="str">
            <v>kein 3. SR</v>
          </cell>
        </row>
        <row r="86">
          <cell r="Q86" t="str">
            <v>wU14-18</v>
          </cell>
          <cell r="R86">
            <v>38871</v>
          </cell>
          <cell r="S86" t="str">
            <v>18.00</v>
          </cell>
          <cell r="T86" t="str">
            <v>SA•1800•H</v>
          </cell>
          <cell r="U86" t="str">
            <v>wU14 Gr 6</v>
          </cell>
          <cell r="V86" t="str">
            <v>Pestalozzischule</v>
          </cell>
          <cell r="W86" t="str">
            <v>SG Wolfenbüttel</v>
          </cell>
          <cell r="X86" t="str">
            <v xml:space="preserve"> -</v>
          </cell>
          <cell r="Y86" t="str">
            <v>Hørsholm BBK 2</v>
          </cell>
          <cell r="Z86" t="str">
            <v>wU14  Herner TC 2</v>
          </cell>
          <cell r="AA86">
            <v>27</v>
          </cell>
          <cell r="AB86">
            <v>24</v>
          </cell>
          <cell r="AC86" t="str">
            <v>Sas</v>
          </cell>
          <cell r="AD86" t="str">
            <v xml:space="preserve">Brune </v>
          </cell>
          <cell r="AE86" t="str">
            <v>kein 3. SR</v>
          </cell>
        </row>
        <row r="87">
          <cell r="Q87" t="str">
            <v>mU14-03</v>
          </cell>
          <cell r="R87">
            <v>38871</v>
          </cell>
          <cell r="S87" t="str">
            <v>18.45</v>
          </cell>
          <cell r="T87" t="str">
            <v>SA•1845•H</v>
          </cell>
          <cell r="U87" t="str">
            <v>mU14 Gr 1</v>
          </cell>
          <cell r="V87" t="str">
            <v>Pestalozzischule</v>
          </cell>
          <cell r="W87" t="str">
            <v>TG 1837 Hanau</v>
          </cell>
          <cell r="X87" t="str">
            <v xml:space="preserve"> -</v>
          </cell>
          <cell r="Y87" t="str">
            <v>Hypo Mistelbach</v>
          </cell>
          <cell r="Z87" t="str">
            <v>wU14  Hørsholm BBK 2</v>
          </cell>
          <cell r="AA87">
            <v>11</v>
          </cell>
          <cell r="AB87">
            <v>38</v>
          </cell>
          <cell r="AC87" t="str">
            <v>Treu</v>
          </cell>
          <cell r="AD87" t="str">
            <v xml:space="preserve">Brune </v>
          </cell>
          <cell r="AE87" t="str">
            <v>kein 3. SR</v>
          </cell>
        </row>
        <row r="88">
          <cell r="Q88" t="str">
            <v>mU14-12</v>
          </cell>
          <cell r="R88">
            <v>38871</v>
          </cell>
          <cell r="S88" t="str">
            <v>19.30</v>
          </cell>
          <cell r="T88" t="str">
            <v>SA•1930•H</v>
          </cell>
          <cell r="U88" t="str">
            <v>mU14 Gr 4</v>
          </cell>
          <cell r="V88" t="str">
            <v>Pestalozzischule</v>
          </cell>
          <cell r="W88" t="str">
            <v>BG Litzendorf 1</v>
          </cell>
          <cell r="X88" t="str">
            <v xml:space="preserve"> -</v>
          </cell>
          <cell r="Y88" t="str">
            <v>CB Recklinghausen</v>
          </cell>
          <cell r="Z88" t="str">
            <v>mU14  Hypo Mistelbach</v>
          </cell>
          <cell r="AA88">
            <v>64</v>
          </cell>
          <cell r="AB88">
            <v>4</v>
          </cell>
          <cell r="AC88" t="str">
            <v>Treu</v>
          </cell>
          <cell r="AD88" t="str">
            <v xml:space="preserve">Brune </v>
          </cell>
          <cell r="AE88" t="str">
            <v>kein 3. SR</v>
          </cell>
        </row>
        <row r="91">
          <cell r="W91" t="str">
            <v>Halle K - Nordschule</v>
          </cell>
        </row>
        <row r="93">
          <cell r="Q93" t="str">
            <v>mU18-13</v>
          </cell>
          <cell r="R93">
            <v>38871</v>
          </cell>
          <cell r="S93" t="str">
            <v>09.00</v>
          </cell>
          <cell r="T93" t="str">
            <v>SA•0900•K</v>
          </cell>
          <cell r="U93" t="str">
            <v>mU18 Gr 5</v>
          </cell>
          <cell r="V93" t="str">
            <v>Nordschule</v>
          </cell>
          <cell r="W93" t="str">
            <v>SG Hannover</v>
          </cell>
          <cell r="X93" t="str">
            <v xml:space="preserve"> -</v>
          </cell>
          <cell r="Y93" t="str">
            <v>Eintracht Frankfurt 1</v>
          </cell>
          <cell r="Z93" t="str">
            <v>mU18  CB Recklinghausen</v>
          </cell>
          <cell r="AA93">
            <v>40</v>
          </cell>
          <cell r="AB93">
            <v>51</v>
          </cell>
          <cell r="AC93" t="str">
            <v>Kittlerova</v>
          </cell>
          <cell r="AD93" t="str">
            <v>Bedu</v>
          </cell>
          <cell r="AE93" t="str">
            <v>kein 3. SR</v>
          </cell>
        </row>
        <row r="94">
          <cell r="Q94" t="str">
            <v>mU18-04</v>
          </cell>
          <cell r="R94">
            <v>38871</v>
          </cell>
          <cell r="S94" t="str">
            <v>09.45</v>
          </cell>
          <cell r="T94" t="str">
            <v>SA•0945•K</v>
          </cell>
          <cell r="U94" t="str">
            <v>mU18 Gr 2</v>
          </cell>
          <cell r="V94" t="str">
            <v>Nordschule</v>
          </cell>
          <cell r="W94" t="str">
            <v>CB Recklinghausen</v>
          </cell>
          <cell r="X94" t="str">
            <v xml:space="preserve"> -</v>
          </cell>
          <cell r="Y94" t="str">
            <v>MKS MOS Konin</v>
          </cell>
          <cell r="Z94" t="str">
            <v>mU18  Eintracht Frankfurt 1</v>
          </cell>
          <cell r="AA94">
            <v>13</v>
          </cell>
          <cell r="AB94">
            <v>36</v>
          </cell>
          <cell r="AC94" t="str">
            <v>Kittlerova</v>
          </cell>
          <cell r="AD94" t="str">
            <v>Bedu</v>
          </cell>
          <cell r="AE94" t="str">
            <v>kein 3. SR</v>
          </cell>
        </row>
        <row r="95">
          <cell r="Q95" t="str">
            <v>HeHi-001</v>
          </cell>
          <cell r="R95">
            <v>38871</v>
          </cell>
          <cell r="S95" t="str">
            <v>10.30</v>
          </cell>
          <cell r="T95" t="str">
            <v>SA•1030•K</v>
          </cell>
          <cell r="U95" t="str">
            <v>HeHi Gr 1</v>
          </cell>
          <cell r="V95" t="str">
            <v>Nordschule</v>
          </cell>
          <cell r="W95" t="str">
            <v>BG Zehlendorf 1</v>
          </cell>
          <cell r="X95" t="str">
            <v xml:space="preserve"> -</v>
          </cell>
          <cell r="Y95" t="str">
            <v>CB Recklinghausen</v>
          </cell>
          <cell r="Z95" t="str">
            <v>mU18  MKS MOS Konin</v>
          </cell>
          <cell r="AA95">
            <v>61</v>
          </cell>
          <cell r="AB95">
            <v>41</v>
          </cell>
          <cell r="AC95" t="str">
            <v>Davenschot</v>
          </cell>
          <cell r="AD95" t="str">
            <v>Kadam</v>
          </cell>
          <cell r="AE95" t="str">
            <v>kein 3. SR</v>
          </cell>
        </row>
        <row r="96">
          <cell r="Q96" t="str">
            <v>HeHi-002</v>
          </cell>
          <cell r="R96">
            <v>38871</v>
          </cell>
          <cell r="S96" t="str">
            <v>11.15</v>
          </cell>
          <cell r="T96" t="str">
            <v>SA•1115•K</v>
          </cell>
          <cell r="U96" t="str">
            <v>HeHi Gr 1</v>
          </cell>
          <cell r="V96" t="str">
            <v>Nordschule</v>
          </cell>
          <cell r="W96" t="str">
            <v>West Wien</v>
          </cell>
          <cell r="X96" t="str">
            <v xml:space="preserve"> -</v>
          </cell>
          <cell r="Y96" t="str">
            <v>MTV Trb. Lüneburg</v>
          </cell>
          <cell r="Z96" t="str">
            <v>HeHi  CB Recklinghausen</v>
          </cell>
          <cell r="AA96">
            <v>37</v>
          </cell>
          <cell r="AB96">
            <v>42</v>
          </cell>
          <cell r="AC96" t="str">
            <v>Davenschot</v>
          </cell>
          <cell r="AD96" t="str">
            <v>Kadam</v>
          </cell>
          <cell r="AE96" t="str">
            <v>kein 3. SR</v>
          </cell>
        </row>
        <row r="97">
          <cell r="Q97" t="str">
            <v>HeLo-04</v>
          </cell>
          <cell r="R97">
            <v>38871</v>
          </cell>
          <cell r="S97" t="str">
            <v>12.00</v>
          </cell>
          <cell r="T97" t="str">
            <v>SA•1200•K</v>
          </cell>
          <cell r="U97" t="str">
            <v>HeLo Gr 2</v>
          </cell>
          <cell r="V97" t="str">
            <v>Nordschule</v>
          </cell>
          <cell r="W97" t="str">
            <v>UKJ Tyrolia 2</v>
          </cell>
          <cell r="X97" t="str">
            <v xml:space="preserve"> -</v>
          </cell>
          <cell r="Y97" t="str">
            <v>TuS Lichterfelde</v>
          </cell>
          <cell r="Z97" t="str">
            <v>HeHi  MTV Trb. Lüneburg</v>
          </cell>
          <cell r="AA97">
            <v>26</v>
          </cell>
          <cell r="AB97">
            <v>46</v>
          </cell>
          <cell r="AC97" t="str">
            <v>Treu</v>
          </cell>
          <cell r="AD97" t="str">
            <v>Freisfeld</v>
          </cell>
          <cell r="AE97" t="str">
            <v>kein 3. SR</v>
          </cell>
        </row>
        <row r="98">
          <cell r="Q98" t="str">
            <v>mU18-14</v>
          </cell>
          <cell r="R98">
            <v>38871</v>
          </cell>
          <cell r="S98" t="str">
            <v>12.45</v>
          </cell>
          <cell r="T98" t="str">
            <v>SA•1245•K</v>
          </cell>
          <cell r="U98" t="str">
            <v>mU18 Gr 5</v>
          </cell>
          <cell r="V98" t="str">
            <v>Nordschule</v>
          </cell>
          <cell r="W98" t="str">
            <v>Hellas Basket Berlin</v>
          </cell>
          <cell r="X98" t="str">
            <v xml:space="preserve"> -</v>
          </cell>
          <cell r="Y98" t="str">
            <v>SG Hannover</v>
          </cell>
          <cell r="Z98" t="str">
            <v>HeLo  TuS Lichterfelde</v>
          </cell>
          <cell r="AA98">
            <v>12</v>
          </cell>
          <cell r="AB98">
            <v>56</v>
          </cell>
          <cell r="AC98" t="str">
            <v>Treu</v>
          </cell>
          <cell r="AD98" t="str">
            <v>Freisfeld</v>
          </cell>
          <cell r="AE98" t="str">
            <v>kein 3. SR</v>
          </cell>
        </row>
        <row r="99">
          <cell r="Q99" t="str">
            <v>mU18-05</v>
          </cell>
          <cell r="R99">
            <v>38871</v>
          </cell>
          <cell r="S99" t="str">
            <v>13.30</v>
          </cell>
          <cell r="T99" t="str">
            <v>SA•1330•K</v>
          </cell>
          <cell r="U99" t="str">
            <v>mU18 Gr 2</v>
          </cell>
          <cell r="V99" t="str">
            <v>Nordschule</v>
          </cell>
          <cell r="W99" t="str">
            <v>Walddörfer SV</v>
          </cell>
          <cell r="X99" t="str">
            <v xml:space="preserve"> -</v>
          </cell>
          <cell r="Y99" t="str">
            <v>CB Recklinghausen</v>
          </cell>
          <cell r="Z99" t="str">
            <v>mU18  SG Hannover</v>
          </cell>
          <cell r="AA99">
            <v>37</v>
          </cell>
          <cell r="AB99">
            <v>36</v>
          </cell>
          <cell r="AC99" t="str">
            <v>Treu</v>
          </cell>
          <cell r="AD99" t="str">
            <v>Freisfeld</v>
          </cell>
          <cell r="AE99" t="str">
            <v>kein 3. SR</v>
          </cell>
        </row>
        <row r="100">
          <cell r="Q100" t="str">
            <v>HeHi-003</v>
          </cell>
          <cell r="R100">
            <v>38871</v>
          </cell>
          <cell r="S100" t="str">
            <v>14.15</v>
          </cell>
          <cell r="T100" t="str">
            <v>SA•1415•K</v>
          </cell>
          <cell r="U100" t="str">
            <v>HeHi Gr 1</v>
          </cell>
          <cell r="V100" t="str">
            <v>Nordschule</v>
          </cell>
          <cell r="W100" t="str">
            <v>BG Zehlendorf 1</v>
          </cell>
          <cell r="X100" t="str">
            <v xml:space="preserve"> -</v>
          </cell>
          <cell r="Y100" t="str">
            <v>West Wien</v>
          </cell>
          <cell r="Z100" t="str">
            <v>mU18  CB Recklinghausen</v>
          </cell>
          <cell r="AA100">
            <v>56</v>
          </cell>
          <cell r="AB100">
            <v>36</v>
          </cell>
          <cell r="AC100" t="str">
            <v>Willemze</v>
          </cell>
          <cell r="AD100" t="str">
            <v>Prokes</v>
          </cell>
          <cell r="AE100" t="str">
            <v>kein 3. SR</v>
          </cell>
        </row>
        <row r="101">
          <cell r="Q101" t="str">
            <v>HeHi-004</v>
          </cell>
          <cell r="R101">
            <v>38871</v>
          </cell>
          <cell r="S101" t="str">
            <v>15.00</v>
          </cell>
          <cell r="T101" t="str">
            <v>SA•1500•K</v>
          </cell>
          <cell r="U101" t="str">
            <v>HeHi Gr 1</v>
          </cell>
          <cell r="V101" t="str">
            <v>Nordschule</v>
          </cell>
          <cell r="W101" t="str">
            <v>MTV Trb. Lüneburg</v>
          </cell>
          <cell r="X101" t="str">
            <v xml:space="preserve"> -</v>
          </cell>
          <cell r="Y101" t="str">
            <v>CB Recklinghausen</v>
          </cell>
          <cell r="Z101" t="str">
            <v>HeHi  West Wien</v>
          </cell>
          <cell r="AA101">
            <v>35</v>
          </cell>
          <cell r="AB101">
            <v>33</v>
          </cell>
          <cell r="AC101" t="str">
            <v>Willemze</v>
          </cell>
          <cell r="AD101" t="str">
            <v>Lüdtke</v>
          </cell>
          <cell r="AE101" t="str">
            <v>kein 3. SR</v>
          </cell>
        </row>
        <row r="102">
          <cell r="Q102" t="str">
            <v>HeLo-05</v>
          </cell>
          <cell r="R102">
            <v>38871</v>
          </cell>
          <cell r="S102" t="str">
            <v>15.45</v>
          </cell>
          <cell r="T102" t="str">
            <v>SA•1545•K</v>
          </cell>
          <cell r="U102" t="str">
            <v>HeLo Gr 2</v>
          </cell>
          <cell r="V102" t="str">
            <v>Nordschule</v>
          </cell>
          <cell r="W102" t="str">
            <v>VfL Pinneberg 2</v>
          </cell>
          <cell r="X102" t="str">
            <v xml:space="preserve"> -</v>
          </cell>
          <cell r="Y102" t="str">
            <v>UKJ Tyrolia 2</v>
          </cell>
          <cell r="Z102" t="str">
            <v>HeHi  CB Recklinghausen</v>
          </cell>
          <cell r="AA102">
            <v>23</v>
          </cell>
          <cell r="AB102">
            <v>22</v>
          </cell>
          <cell r="AC102" t="str">
            <v>Körner</v>
          </cell>
          <cell r="AD102" t="str">
            <v>Lüdtke</v>
          </cell>
          <cell r="AE102" t="str">
            <v>kein 3. SR</v>
          </cell>
        </row>
        <row r="103">
          <cell r="Q103" t="str">
            <v>mU18-15</v>
          </cell>
          <cell r="R103">
            <v>38871</v>
          </cell>
          <cell r="S103" t="str">
            <v>16.30</v>
          </cell>
          <cell r="T103" t="str">
            <v>SA•1630•K</v>
          </cell>
          <cell r="U103" t="str">
            <v>mU18 Gr 5</v>
          </cell>
          <cell r="V103" t="str">
            <v>Nordschule</v>
          </cell>
          <cell r="W103" t="str">
            <v>Eintracht Frankfurt 1</v>
          </cell>
          <cell r="X103" t="str">
            <v xml:space="preserve"> -</v>
          </cell>
          <cell r="Y103" t="str">
            <v>Hellas Basket Berlin</v>
          </cell>
          <cell r="Z103" t="str">
            <v>HeLo  UKJ Tyrolia 2</v>
          </cell>
          <cell r="AA103">
            <v>46</v>
          </cell>
          <cell r="AB103">
            <v>14</v>
          </cell>
          <cell r="AC103" t="str">
            <v>Körner</v>
          </cell>
          <cell r="AD103" t="str">
            <v>Stange</v>
          </cell>
          <cell r="AE103" t="str">
            <v>kein 3. SR</v>
          </cell>
        </row>
        <row r="104">
          <cell r="Q104" t="str">
            <v>mU18-06</v>
          </cell>
          <cell r="R104">
            <v>38871</v>
          </cell>
          <cell r="S104" t="str">
            <v>17.15</v>
          </cell>
          <cell r="T104" t="str">
            <v>SA•1715•K</v>
          </cell>
          <cell r="U104" t="str">
            <v>mU18 Gr 2</v>
          </cell>
          <cell r="V104" t="str">
            <v>Nordschule</v>
          </cell>
          <cell r="W104" t="str">
            <v>MKS MOS Konin</v>
          </cell>
          <cell r="X104" t="str">
            <v xml:space="preserve"> -</v>
          </cell>
          <cell r="Y104" t="str">
            <v>Walddörfer SV</v>
          </cell>
          <cell r="Z104" t="str">
            <v>mU18  Hellas Basket Berlin</v>
          </cell>
          <cell r="AA104">
            <v>44</v>
          </cell>
          <cell r="AB104">
            <v>24</v>
          </cell>
          <cell r="AC104" t="str">
            <v>Wüllner</v>
          </cell>
          <cell r="AD104" t="str">
            <v>Stange</v>
          </cell>
          <cell r="AE104" t="str">
            <v>kein 3. SR</v>
          </cell>
        </row>
        <row r="105">
          <cell r="Q105" t="str">
            <v>DaHi-08</v>
          </cell>
          <cell r="R105">
            <v>38871</v>
          </cell>
          <cell r="S105" t="str">
            <v>18.00</v>
          </cell>
          <cell r="T105" t="str">
            <v>SA•1800•K</v>
          </cell>
          <cell r="U105" t="str">
            <v>DaHi Gr 3</v>
          </cell>
          <cell r="V105" t="str">
            <v>Nordschule</v>
          </cell>
          <cell r="W105" t="str">
            <v>VfL Grasdorf</v>
          </cell>
          <cell r="X105" t="str">
            <v xml:space="preserve"> -</v>
          </cell>
          <cell r="Y105" t="str">
            <v>Kuenring Wien 1</v>
          </cell>
          <cell r="Z105" t="str">
            <v>mU18  Walddörfer SV</v>
          </cell>
          <cell r="AA105">
            <v>30</v>
          </cell>
          <cell r="AB105">
            <v>27</v>
          </cell>
          <cell r="AC105" t="str">
            <v>Wüllner</v>
          </cell>
          <cell r="AD105" t="str">
            <v>Brewczyski</v>
          </cell>
          <cell r="AE105" t="str">
            <v>kein 3. SR</v>
          </cell>
        </row>
        <row r="106">
          <cell r="Q106" t="str">
            <v>HeHi-005</v>
          </cell>
          <cell r="R106">
            <v>38871</v>
          </cell>
          <cell r="S106" t="str">
            <v>18.45</v>
          </cell>
          <cell r="T106" t="str">
            <v>SA•1845•K</v>
          </cell>
          <cell r="U106" t="str">
            <v>HeHi Gr 1</v>
          </cell>
          <cell r="V106" t="str">
            <v>Nordschule</v>
          </cell>
          <cell r="W106" t="str">
            <v>MTV Trb. Lüneburg</v>
          </cell>
          <cell r="X106" t="str">
            <v xml:space="preserve"> -</v>
          </cell>
          <cell r="Y106" t="str">
            <v>BG Zehlendorf 1</v>
          </cell>
          <cell r="Z106" t="str">
            <v>DaHi  Kuenring Wien 1</v>
          </cell>
          <cell r="AA106">
            <v>38</v>
          </cell>
          <cell r="AB106">
            <v>72</v>
          </cell>
          <cell r="AC106" t="str">
            <v>Brewczyski</v>
          </cell>
          <cell r="AD106" t="str">
            <v>Mensik</v>
          </cell>
          <cell r="AE106" t="str">
            <v>kein 3. SR</v>
          </cell>
        </row>
        <row r="107">
          <cell r="Q107" t="str">
            <v>HeHi-006</v>
          </cell>
          <cell r="R107">
            <v>38871</v>
          </cell>
          <cell r="S107" t="str">
            <v>19.30</v>
          </cell>
          <cell r="T107" t="str">
            <v>SA•1930•K</v>
          </cell>
          <cell r="U107" t="str">
            <v>HeHi Gr 1</v>
          </cell>
          <cell r="V107" t="str">
            <v>Nordschule</v>
          </cell>
          <cell r="W107" t="str">
            <v>CB Recklinghausen</v>
          </cell>
          <cell r="X107" t="str">
            <v xml:space="preserve"> -</v>
          </cell>
          <cell r="Y107" t="str">
            <v>West Wien</v>
          </cell>
          <cell r="Z107" t="str">
            <v>HeHi  BG Zehlendorf 1</v>
          </cell>
          <cell r="AA107">
            <v>33</v>
          </cell>
          <cell r="AB107">
            <v>46</v>
          </cell>
          <cell r="AC107" t="str">
            <v>Seweryn</v>
          </cell>
          <cell r="AD107" t="str">
            <v>Mensik</v>
          </cell>
          <cell r="AE107">
            <v>0</v>
          </cell>
        </row>
        <row r="108">
          <cell r="Q108" t="str">
            <v>HeLo-06</v>
          </cell>
          <cell r="R108">
            <v>38871</v>
          </cell>
          <cell r="S108" t="str">
            <v>20.15</v>
          </cell>
          <cell r="T108" t="str">
            <v>SA•2015•K</v>
          </cell>
          <cell r="U108" t="str">
            <v>HeLo Gr 2</v>
          </cell>
          <cell r="V108" t="str">
            <v>Nordschule</v>
          </cell>
          <cell r="W108" t="str">
            <v>TuS Lichterfelde</v>
          </cell>
          <cell r="X108" t="str">
            <v xml:space="preserve"> -</v>
          </cell>
          <cell r="Y108" t="str">
            <v>VfL Pinneberg 2</v>
          </cell>
          <cell r="Z108" t="str">
            <v>HeHi  West Wien</v>
          </cell>
          <cell r="AA108">
            <v>21</v>
          </cell>
          <cell r="AB108">
            <v>37</v>
          </cell>
          <cell r="AC108" t="str">
            <v>Ciesielski</v>
          </cell>
          <cell r="AD108" t="str">
            <v>Seweryn</v>
          </cell>
          <cell r="AE108">
            <v>0</v>
          </cell>
        </row>
        <row r="109">
          <cell r="Q109" t="str">
            <v>DaHi-09</v>
          </cell>
          <cell r="R109">
            <v>38871</v>
          </cell>
          <cell r="S109" t="str">
            <v>21.00</v>
          </cell>
          <cell r="T109" t="str">
            <v>SA•2100•K</v>
          </cell>
          <cell r="U109" t="str">
            <v>DaHi Gr 3</v>
          </cell>
          <cell r="V109" t="str">
            <v>Nordschule</v>
          </cell>
          <cell r="W109" t="str">
            <v>Hamburg Rahlstedt</v>
          </cell>
          <cell r="X109" t="str">
            <v xml:space="preserve"> -</v>
          </cell>
          <cell r="Y109" t="str">
            <v>VfL Grasdorf</v>
          </cell>
          <cell r="Z109" t="str">
            <v>HeLo  VfL Pinneberg 2</v>
          </cell>
          <cell r="AA109">
            <v>25</v>
          </cell>
          <cell r="AB109">
            <v>36</v>
          </cell>
          <cell r="AC109" t="str">
            <v>Ciesielski</v>
          </cell>
          <cell r="AD109" t="str">
            <v>Seweryn</v>
          </cell>
          <cell r="AE109">
            <v>0</v>
          </cell>
        </row>
        <row r="112">
          <cell r="W112" t="str">
            <v>Halle PA - Drosteschule unten</v>
          </cell>
        </row>
        <row r="114">
          <cell r="Q114" t="str">
            <v>wU14-04</v>
          </cell>
          <cell r="R114">
            <v>38871</v>
          </cell>
          <cell r="S114" t="str">
            <v>09.00</v>
          </cell>
          <cell r="T114" t="str">
            <v>SA•0900•PA</v>
          </cell>
          <cell r="U114" t="str">
            <v>wU14 Gr 2</v>
          </cell>
          <cell r="V114" t="str">
            <v>Drosteschule unten</v>
          </cell>
          <cell r="W114" t="str">
            <v>CB Recklinghausen</v>
          </cell>
          <cell r="X114" t="str">
            <v xml:space="preserve"> -</v>
          </cell>
          <cell r="Y114" t="str">
            <v>TuS Lichterfelde</v>
          </cell>
          <cell r="Z114" t="str">
            <v>wU14  UAB Wien</v>
          </cell>
          <cell r="AA114">
            <v>52</v>
          </cell>
          <cell r="AB114">
            <v>39</v>
          </cell>
          <cell r="AC114" t="str">
            <v>Harden</v>
          </cell>
          <cell r="AD114" t="str">
            <v>Maleszewski</v>
          </cell>
          <cell r="AE114" t="str">
            <v>kein 3. SR</v>
          </cell>
        </row>
        <row r="115">
          <cell r="Q115" t="str">
            <v>wU14-10</v>
          </cell>
          <cell r="R115">
            <v>38871</v>
          </cell>
          <cell r="S115" t="str">
            <v>09.45</v>
          </cell>
          <cell r="T115" t="str">
            <v>SA•0945•PA</v>
          </cell>
          <cell r="U115" t="str">
            <v>wU14 Gr 4</v>
          </cell>
          <cell r="V115" t="str">
            <v>Drosteschule unten</v>
          </cell>
          <cell r="W115" t="str">
            <v>UAB Wien</v>
          </cell>
          <cell r="X115" t="str">
            <v xml:space="preserve"> -</v>
          </cell>
          <cell r="Y115" t="str">
            <v>Eintracht Frankfurt</v>
          </cell>
          <cell r="Z115" t="str">
            <v>wU14  TuS Lichterfelde</v>
          </cell>
          <cell r="AA115">
            <v>18</v>
          </cell>
          <cell r="AB115">
            <v>44</v>
          </cell>
          <cell r="AC115" t="str">
            <v>Harden</v>
          </cell>
          <cell r="AD115" t="str">
            <v>Maleszewski</v>
          </cell>
          <cell r="AE115" t="str">
            <v>kein 3. SR</v>
          </cell>
        </row>
        <row r="116">
          <cell r="Q116" t="str">
            <v>mU14-04</v>
          </cell>
          <cell r="R116">
            <v>38871</v>
          </cell>
          <cell r="S116" t="str">
            <v>10.30</v>
          </cell>
          <cell r="T116" t="str">
            <v>SA•1030•PA</v>
          </cell>
          <cell r="U116" t="str">
            <v>mU14 Gr 2</v>
          </cell>
          <cell r="V116" t="str">
            <v>Drosteschule unten</v>
          </cell>
          <cell r="W116" t="str">
            <v>BG Litzendorf 2</v>
          </cell>
          <cell r="X116" t="str">
            <v xml:space="preserve"> -</v>
          </cell>
          <cell r="Y116" t="str">
            <v>WAT 22</v>
          </cell>
          <cell r="Z116" t="str">
            <v>wU14  Eintracht Frankfurt</v>
          </cell>
          <cell r="AA116">
            <v>18</v>
          </cell>
          <cell r="AB116">
            <v>55</v>
          </cell>
          <cell r="AC116" t="str">
            <v>Harden</v>
          </cell>
          <cell r="AD116" t="str">
            <v>Maleszewski</v>
          </cell>
          <cell r="AE116" t="str">
            <v>kein 3. SR</v>
          </cell>
        </row>
        <row r="117">
          <cell r="Q117" t="str">
            <v>wU16-16</v>
          </cell>
          <cell r="R117">
            <v>38871</v>
          </cell>
          <cell r="S117" t="str">
            <v>11.15</v>
          </cell>
          <cell r="T117" t="str">
            <v>SA•1115•PA</v>
          </cell>
          <cell r="U117" t="str">
            <v>wU16 Gr 6</v>
          </cell>
          <cell r="V117" t="str">
            <v>Drosteschule unten</v>
          </cell>
          <cell r="W117" t="str">
            <v>AMTV/Meiendorfer SV</v>
          </cell>
          <cell r="X117" t="str">
            <v xml:space="preserve"> -</v>
          </cell>
          <cell r="Y117" t="str">
            <v>BG Zehlendorf 2</v>
          </cell>
          <cell r="Z117" t="str">
            <v>mU14  WAT 22</v>
          </cell>
          <cell r="AA117">
            <v>17</v>
          </cell>
          <cell r="AB117">
            <v>42</v>
          </cell>
          <cell r="AC117" t="str">
            <v>Fydrych</v>
          </cell>
          <cell r="AD117" t="str">
            <v>Gise</v>
          </cell>
          <cell r="AE117" t="str">
            <v>kein 3. SR</v>
          </cell>
        </row>
        <row r="118">
          <cell r="Q118" t="str">
            <v>wU16-10</v>
          </cell>
          <cell r="R118">
            <v>38871</v>
          </cell>
          <cell r="S118" t="str">
            <v>12.00</v>
          </cell>
          <cell r="T118" t="str">
            <v>SA•1200•PA</v>
          </cell>
          <cell r="U118" t="str">
            <v>wU16 Gr 4</v>
          </cell>
          <cell r="V118" t="str">
            <v>Drosteschule unten</v>
          </cell>
          <cell r="W118" t="str">
            <v>MKS MOS Konin</v>
          </cell>
          <cell r="X118" t="str">
            <v xml:space="preserve"> -</v>
          </cell>
          <cell r="Y118" t="str">
            <v>Kieler TB</v>
          </cell>
          <cell r="Z118" t="str">
            <v>wU16  BG Zehlendorf 2</v>
          </cell>
          <cell r="AA118">
            <v>46</v>
          </cell>
          <cell r="AB118">
            <v>8</v>
          </cell>
          <cell r="AC118" t="str">
            <v>Bartosz</v>
          </cell>
          <cell r="AD118" t="str">
            <v>Gise</v>
          </cell>
          <cell r="AE118" t="str">
            <v>kein 3. SR</v>
          </cell>
        </row>
        <row r="119">
          <cell r="Q119" t="str">
            <v>wU14-05</v>
          </cell>
          <cell r="R119">
            <v>38871</v>
          </cell>
          <cell r="S119" t="str">
            <v>12.45</v>
          </cell>
          <cell r="T119" t="str">
            <v>SA•1245•PA</v>
          </cell>
          <cell r="U119" t="str">
            <v>wU14 Gr 2</v>
          </cell>
          <cell r="V119" t="str">
            <v>Drosteschule unten</v>
          </cell>
          <cell r="W119" t="str">
            <v>TuS Lichterfelde</v>
          </cell>
          <cell r="X119" t="str">
            <v xml:space="preserve"> -</v>
          </cell>
          <cell r="Y119" t="str">
            <v>CB Recklinghausen</v>
          </cell>
          <cell r="Z119" t="str">
            <v>wU16  Kieler TB</v>
          </cell>
          <cell r="AA119">
            <v>24</v>
          </cell>
          <cell r="AB119">
            <v>40</v>
          </cell>
          <cell r="AC119" t="str">
            <v>Bartosz</v>
          </cell>
          <cell r="AD119" t="str">
            <v>Kowalczyk</v>
          </cell>
          <cell r="AE119" t="str">
            <v>kein 3. SR</v>
          </cell>
        </row>
        <row r="120">
          <cell r="Q120" t="str">
            <v>wU14-11</v>
          </cell>
          <cell r="R120">
            <v>38871</v>
          </cell>
          <cell r="S120" t="str">
            <v>13.30</v>
          </cell>
          <cell r="T120" t="str">
            <v>SA•1330•PA</v>
          </cell>
          <cell r="U120" t="str">
            <v>wU14 Gr 4</v>
          </cell>
          <cell r="V120" t="str">
            <v>Drosteschule unten</v>
          </cell>
          <cell r="W120" t="str">
            <v>MKS Miastko</v>
          </cell>
          <cell r="X120" t="str">
            <v xml:space="preserve"> -</v>
          </cell>
          <cell r="Y120" t="str">
            <v>UAB Wien</v>
          </cell>
          <cell r="Z120" t="str">
            <v>wU14  CB Recklinghausen</v>
          </cell>
          <cell r="AA120">
            <v>48</v>
          </cell>
          <cell r="AB120">
            <v>12</v>
          </cell>
          <cell r="AC120" t="str">
            <v>Baloun</v>
          </cell>
          <cell r="AD120" t="str">
            <v>Kowalczyk</v>
          </cell>
          <cell r="AE120" t="str">
            <v>kein 3. SR</v>
          </cell>
        </row>
        <row r="121">
          <cell r="Q121" t="str">
            <v>mU14-05</v>
          </cell>
          <cell r="R121">
            <v>38871</v>
          </cell>
          <cell r="S121" t="str">
            <v>14.15</v>
          </cell>
          <cell r="T121" t="str">
            <v>SA•1415•PA</v>
          </cell>
          <cell r="U121" t="str">
            <v>mU14 Gr 2</v>
          </cell>
          <cell r="V121" t="str">
            <v>Drosteschule unten</v>
          </cell>
          <cell r="W121" t="str">
            <v>Horsens IC</v>
          </cell>
          <cell r="X121" t="str">
            <v xml:space="preserve"> -</v>
          </cell>
          <cell r="Y121" t="str">
            <v>BG Litzendorf 2</v>
          </cell>
          <cell r="Z121" t="str">
            <v>wU14  UAB Wien</v>
          </cell>
          <cell r="AA121">
            <v>56</v>
          </cell>
          <cell r="AB121">
            <v>23</v>
          </cell>
          <cell r="AC121" t="str">
            <v>Baloun</v>
          </cell>
          <cell r="AD121" t="str">
            <v>Wtorek</v>
          </cell>
          <cell r="AE121" t="str">
            <v>kein 3. SR</v>
          </cell>
        </row>
        <row r="122">
          <cell r="Q122" t="str">
            <v>wU16-17</v>
          </cell>
          <cell r="R122">
            <v>38871</v>
          </cell>
          <cell r="S122" t="str">
            <v>15.00</v>
          </cell>
          <cell r="T122" t="str">
            <v>SA•1500•PA</v>
          </cell>
          <cell r="U122" t="str">
            <v>wU16 Gr 6</v>
          </cell>
          <cell r="V122" t="str">
            <v>Drosteschule unten</v>
          </cell>
          <cell r="W122" t="str">
            <v>Klosterneuburg</v>
          </cell>
          <cell r="X122" t="str">
            <v xml:space="preserve"> -</v>
          </cell>
          <cell r="Y122" t="str">
            <v>AMTV/Meiendorfer SV</v>
          </cell>
          <cell r="Z122" t="str">
            <v>mU14  BG Litzendorf 2</v>
          </cell>
          <cell r="AA122">
            <v>47</v>
          </cell>
          <cell r="AB122">
            <v>25</v>
          </cell>
          <cell r="AC122" t="str">
            <v>Baloun</v>
          </cell>
          <cell r="AD122" t="str">
            <v>Wtorek</v>
          </cell>
          <cell r="AE122" t="str">
            <v>kein 3. SR</v>
          </cell>
        </row>
        <row r="123">
          <cell r="Q123" t="str">
            <v>wU16-11</v>
          </cell>
          <cell r="R123">
            <v>38871</v>
          </cell>
          <cell r="S123" t="str">
            <v>15.45</v>
          </cell>
          <cell r="T123" t="str">
            <v>SA•1545•PA</v>
          </cell>
          <cell r="U123" t="str">
            <v>wU16 Gr 4</v>
          </cell>
          <cell r="V123" t="str">
            <v>Drosteschule unten</v>
          </cell>
          <cell r="W123" t="str">
            <v>CB Recklinghausen</v>
          </cell>
          <cell r="X123" t="str">
            <v xml:space="preserve"> -</v>
          </cell>
          <cell r="Y123" t="str">
            <v>MKS MOS Konin</v>
          </cell>
          <cell r="Z123" t="str">
            <v>wU16  AMTV/Meiendorfer SV</v>
          </cell>
          <cell r="AA123">
            <v>6</v>
          </cell>
          <cell r="AB123">
            <v>46</v>
          </cell>
          <cell r="AC123" t="str">
            <v>Sass</v>
          </cell>
          <cell r="AD123" t="str">
            <v>Pietrzak</v>
          </cell>
          <cell r="AE123" t="str">
            <v>kein 3. SR</v>
          </cell>
        </row>
        <row r="124">
          <cell r="Q124" t="str">
            <v>wU14-06</v>
          </cell>
          <cell r="R124">
            <v>38871</v>
          </cell>
          <cell r="S124" t="str">
            <v>16.30</v>
          </cell>
          <cell r="T124" t="str">
            <v>SA•1630•PA</v>
          </cell>
          <cell r="V124" t="str">
            <v>Drosteschule unten</v>
          </cell>
          <cell r="X124" t="str">
            <v>Spielfrei</v>
          </cell>
          <cell r="AC124">
            <v>0</v>
          </cell>
          <cell r="AD124">
            <v>0</v>
          </cell>
          <cell r="AE124" t="str">
            <v>kein 3. SR</v>
          </cell>
        </row>
        <row r="125">
          <cell r="Q125" t="str">
            <v>wU14-12</v>
          </cell>
          <cell r="R125">
            <v>38871</v>
          </cell>
          <cell r="S125" t="str">
            <v>17.15</v>
          </cell>
          <cell r="T125" t="str">
            <v>SA•1715•PA</v>
          </cell>
          <cell r="U125" t="str">
            <v>wU14 Gr 4</v>
          </cell>
          <cell r="V125" t="str">
            <v>Drosteschule unten</v>
          </cell>
          <cell r="W125" t="str">
            <v>Eintracht Frankfurt</v>
          </cell>
          <cell r="X125" t="str">
            <v xml:space="preserve"> -</v>
          </cell>
          <cell r="Y125" t="str">
            <v>MKS Miastko</v>
          </cell>
          <cell r="Z125" t="str">
            <v>BG Zehlendorf</v>
          </cell>
          <cell r="AA125">
            <v>24</v>
          </cell>
          <cell r="AB125">
            <v>36</v>
          </cell>
          <cell r="AC125" t="str">
            <v>Koutek</v>
          </cell>
          <cell r="AD125" t="str">
            <v>Lohmüller</v>
          </cell>
          <cell r="AE125" t="str">
            <v>kein 3. SR</v>
          </cell>
        </row>
        <row r="126">
          <cell r="Q126" t="str">
            <v>mU14-06</v>
          </cell>
          <cell r="R126">
            <v>38871</v>
          </cell>
          <cell r="S126" t="str">
            <v>18.00</v>
          </cell>
          <cell r="T126" t="str">
            <v>SA•1800•PA</v>
          </cell>
          <cell r="U126" t="str">
            <v>mU14 Gr 2</v>
          </cell>
          <cell r="V126" t="str">
            <v>Drosteschule unten</v>
          </cell>
          <cell r="W126" t="str">
            <v>WAT 22</v>
          </cell>
          <cell r="X126" t="str">
            <v xml:space="preserve"> -</v>
          </cell>
          <cell r="Y126" t="str">
            <v>Horsens IC</v>
          </cell>
          <cell r="Z126" t="str">
            <v>wU14  MKS Miastko</v>
          </cell>
          <cell r="AA126">
            <v>44</v>
          </cell>
          <cell r="AB126">
            <v>40</v>
          </cell>
          <cell r="AC126" t="str">
            <v>Koutek</v>
          </cell>
          <cell r="AD126" t="str">
            <v>Lohmüller</v>
          </cell>
          <cell r="AE126" t="str">
            <v>kein 3. SR</v>
          </cell>
        </row>
        <row r="127">
          <cell r="Q127" t="str">
            <v>wU16-18</v>
          </cell>
          <cell r="R127">
            <v>38871</v>
          </cell>
          <cell r="S127" t="str">
            <v>18.45</v>
          </cell>
          <cell r="T127" t="str">
            <v>SA•1845•PA</v>
          </cell>
          <cell r="U127" t="str">
            <v>wU16 Gr 6</v>
          </cell>
          <cell r="V127" t="str">
            <v>Drosteschule unten</v>
          </cell>
          <cell r="W127" t="str">
            <v>BG Zehlendorf 2</v>
          </cell>
          <cell r="X127" t="str">
            <v xml:space="preserve"> -</v>
          </cell>
          <cell r="Y127" t="str">
            <v>Klosterneuburg</v>
          </cell>
          <cell r="Z127" t="str">
            <v>mU14  Horsens IC</v>
          </cell>
          <cell r="AA127">
            <v>37</v>
          </cell>
          <cell r="AB127">
            <v>29</v>
          </cell>
          <cell r="AC127" t="str">
            <v>Koutek</v>
          </cell>
          <cell r="AD127" t="str">
            <v>Lohmüller</v>
          </cell>
          <cell r="AE127" t="str">
            <v>kein 3. SR</v>
          </cell>
        </row>
        <row r="128">
          <cell r="Q128" t="str">
            <v>wU16-12</v>
          </cell>
          <cell r="R128">
            <v>38871</v>
          </cell>
          <cell r="S128" t="str">
            <v>19.30</v>
          </cell>
          <cell r="T128" t="str">
            <v>SA•1930•PA</v>
          </cell>
          <cell r="U128" t="str">
            <v>wU16 Gr 4</v>
          </cell>
          <cell r="V128" t="str">
            <v>Drosteschule unten</v>
          </cell>
          <cell r="W128" t="str">
            <v>Kieler TB</v>
          </cell>
          <cell r="X128" t="str">
            <v xml:space="preserve"> -</v>
          </cell>
          <cell r="Y128" t="str">
            <v>CB Recklinghausen</v>
          </cell>
          <cell r="Z128" t="str">
            <v>wU16  Klosterneuburg</v>
          </cell>
          <cell r="AA128">
            <v>32</v>
          </cell>
          <cell r="AB128">
            <v>28</v>
          </cell>
          <cell r="AC128" t="str">
            <v>Baranowski</v>
          </cell>
          <cell r="AD128" t="str">
            <v>Wtorek</v>
          </cell>
          <cell r="AE128" t="str">
            <v>kein 3. SR</v>
          </cell>
        </row>
        <row r="129">
          <cell r="Q129" t="str">
            <v>mU16-035</v>
          </cell>
          <cell r="R129">
            <v>38871</v>
          </cell>
          <cell r="S129" t="str">
            <v>20.15</v>
          </cell>
          <cell r="T129" t="str">
            <v>SA•2015•PA</v>
          </cell>
          <cell r="U129" t="str">
            <v>mU16 Gr 6</v>
          </cell>
          <cell r="V129" t="str">
            <v>Drosteschule unten</v>
          </cell>
          <cell r="W129" t="str">
            <v>AMTV/Meiendorfer SV 1</v>
          </cell>
          <cell r="X129" t="str">
            <v xml:space="preserve"> -</v>
          </cell>
          <cell r="Y129" t="str">
            <v>Wf Spandau 04</v>
          </cell>
          <cell r="Z129" t="str">
            <v>wU16  CB Recklinghausen</v>
          </cell>
          <cell r="AA129">
            <v>39</v>
          </cell>
          <cell r="AB129">
            <v>52</v>
          </cell>
          <cell r="AC129" t="str">
            <v>Baranowski</v>
          </cell>
          <cell r="AD129" t="str">
            <v>Wtorek</v>
          </cell>
          <cell r="AE129" t="str">
            <v>kein 3. SR</v>
          </cell>
        </row>
        <row r="131">
          <cell r="W131" t="str">
            <v>Samstag, den 03.06.2006</v>
          </cell>
        </row>
        <row r="132">
          <cell r="S132" t="str">
            <v>Zeit</v>
          </cell>
          <cell r="T132" t="str">
            <v>Spielnr.</v>
          </cell>
          <cell r="U132" t="str">
            <v>Liga</v>
          </cell>
          <cell r="V132" t="str">
            <v>Halle</v>
          </cell>
          <cell r="W132" t="str">
            <v>Team A</v>
          </cell>
          <cell r="Y132" t="str">
            <v>Team B</v>
          </cell>
          <cell r="Z132" t="str">
            <v>Kampfgericht</v>
          </cell>
          <cell r="AA132" t="str">
            <v>Erg A</v>
          </cell>
          <cell r="AB132" t="str">
            <v>Erg B</v>
          </cell>
        </row>
        <row r="133">
          <cell r="W133" t="str">
            <v>Halle PB - Drosteschule oben</v>
          </cell>
        </row>
        <row r="135">
          <cell r="Q135" t="str">
            <v>wU14-07</v>
          </cell>
          <cell r="R135">
            <v>38871</v>
          </cell>
          <cell r="S135" t="str">
            <v>09.00</v>
          </cell>
          <cell r="T135" t="str">
            <v>SA•0900•PB</v>
          </cell>
          <cell r="U135" t="str">
            <v>wU14 Gr 3</v>
          </cell>
          <cell r="V135" t="str">
            <v>Drosteschule oben</v>
          </cell>
          <cell r="W135" t="str">
            <v>EOSC Offenbach</v>
          </cell>
          <cell r="X135" t="str">
            <v xml:space="preserve"> -</v>
          </cell>
          <cell r="Y135" t="str">
            <v>VfL Grasdorf (a.K.)</v>
          </cell>
          <cell r="Z135" t="str">
            <v>wU14  TV Bensberg</v>
          </cell>
          <cell r="AA135">
            <v>8</v>
          </cell>
          <cell r="AB135">
            <v>61</v>
          </cell>
          <cell r="AC135" t="str">
            <v>Jerab</v>
          </cell>
          <cell r="AD135" t="str">
            <v>Medrek</v>
          </cell>
          <cell r="AE135" t="str">
            <v>kein 3. SR</v>
          </cell>
        </row>
        <row r="136">
          <cell r="Q136" t="str">
            <v>wU14-01</v>
          </cell>
          <cell r="R136">
            <v>38871</v>
          </cell>
          <cell r="S136" t="str">
            <v>09.45</v>
          </cell>
          <cell r="T136" t="str">
            <v>SA•0945•PB</v>
          </cell>
          <cell r="U136" t="str">
            <v>wU14 Gr 1</v>
          </cell>
          <cell r="V136" t="str">
            <v>Drosteschule oben</v>
          </cell>
          <cell r="W136" t="str">
            <v>TV Bensberg</v>
          </cell>
          <cell r="X136" t="str">
            <v xml:space="preserve"> -</v>
          </cell>
          <cell r="Y136" t="str">
            <v>Södertälje BBK</v>
          </cell>
          <cell r="Z136" t="str">
            <v>wU14  VfL Grasdorf (a.K.)</v>
          </cell>
          <cell r="AA136">
            <v>31</v>
          </cell>
          <cell r="AB136">
            <v>23</v>
          </cell>
          <cell r="AC136" t="str">
            <v>Jerab</v>
          </cell>
          <cell r="AD136" t="str">
            <v>Medrek</v>
          </cell>
          <cell r="AE136" t="str">
            <v>kein 3. SR</v>
          </cell>
        </row>
        <row r="137">
          <cell r="Q137" t="str">
            <v>mU14-07</v>
          </cell>
          <cell r="R137">
            <v>38871</v>
          </cell>
          <cell r="S137" t="str">
            <v>10.30</v>
          </cell>
          <cell r="T137" t="str">
            <v>SA•1030•PB</v>
          </cell>
          <cell r="U137" t="str">
            <v>mU14 Gr 3</v>
          </cell>
          <cell r="V137" t="str">
            <v>Drosteschule oben</v>
          </cell>
          <cell r="W137" t="str">
            <v>AMTV/Meiendorfer SV</v>
          </cell>
          <cell r="X137" t="str">
            <v xml:space="preserve"> -</v>
          </cell>
          <cell r="Y137" t="str">
            <v>MKS MOS Konin</v>
          </cell>
          <cell r="Z137" t="str">
            <v>wU14  Södertälje BBK</v>
          </cell>
          <cell r="AA137">
            <v>50</v>
          </cell>
          <cell r="AB137">
            <v>36</v>
          </cell>
          <cell r="AC137" t="str">
            <v>Jerab</v>
          </cell>
          <cell r="AD137" t="str">
            <v>Medrek</v>
          </cell>
          <cell r="AE137" t="str">
            <v>kein 3. SR</v>
          </cell>
        </row>
        <row r="138">
          <cell r="Q138" t="str">
            <v>wU14-13</v>
          </cell>
          <cell r="R138">
            <v>38871</v>
          </cell>
          <cell r="S138" t="str">
            <v>11.15</v>
          </cell>
          <cell r="T138" t="str">
            <v>SA•1115•PB</v>
          </cell>
          <cell r="U138" t="str">
            <v>wU14 Gr 5</v>
          </cell>
          <cell r="V138" t="str">
            <v>Drosteschule oben</v>
          </cell>
          <cell r="W138" t="str">
            <v>UKS Jordan</v>
          </cell>
          <cell r="X138" t="str">
            <v xml:space="preserve"> -</v>
          </cell>
          <cell r="Y138" t="str">
            <v>BG Dorsten</v>
          </cell>
          <cell r="Z138" t="str">
            <v>mU14  MKS MOS Konin</v>
          </cell>
          <cell r="AA138">
            <v>58</v>
          </cell>
          <cell r="AB138">
            <v>2</v>
          </cell>
          <cell r="AC138" t="str">
            <v>Góralski</v>
          </cell>
          <cell r="AD138" t="str">
            <v>Guzik</v>
          </cell>
          <cell r="AE138" t="str">
            <v>kein 3. SR</v>
          </cell>
        </row>
        <row r="139">
          <cell r="Q139" t="str">
            <v>wU16-13</v>
          </cell>
          <cell r="R139">
            <v>38871</v>
          </cell>
          <cell r="S139" t="str">
            <v>12.00</v>
          </cell>
          <cell r="T139" t="str">
            <v>SA•1200•PB</v>
          </cell>
          <cell r="U139" t="str">
            <v>wU16 Gr 5</v>
          </cell>
          <cell r="V139" t="str">
            <v>Drosteschule oben</v>
          </cell>
          <cell r="W139" t="str">
            <v>Walddörfer SV 2</v>
          </cell>
          <cell r="X139" t="str">
            <v xml:space="preserve"> -</v>
          </cell>
          <cell r="Y139" t="str">
            <v>Braunschweiger BG</v>
          </cell>
          <cell r="Z139" t="str">
            <v>wU14  BG Dorsten</v>
          </cell>
          <cell r="AA139">
            <v>15</v>
          </cell>
          <cell r="AB139">
            <v>56</v>
          </cell>
          <cell r="AC139" t="str">
            <v>Góralski</v>
          </cell>
          <cell r="AD139" t="str">
            <v>Guzik</v>
          </cell>
          <cell r="AE139" t="str">
            <v>kein 3. SR</v>
          </cell>
        </row>
        <row r="140">
          <cell r="Q140" t="str">
            <v>wU14-08</v>
          </cell>
          <cell r="R140">
            <v>38871</v>
          </cell>
          <cell r="S140" t="str">
            <v>12.45</v>
          </cell>
          <cell r="T140" t="str">
            <v>SA•1245•PB</v>
          </cell>
          <cell r="U140" t="str">
            <v>wU14 Gr 3</v>
          </cell>
          <cell r="V140" t="str">
            <v>Drosteschule oben</v>
          </cell>
          <cell r="W140" t="str">
            <v>BK Amager</v>
          </cell>
          <cell r="X140" t="str">
            <v xml:space="preserve"> -</v>
          </cell>
          <cell r="Y140" t="str">
            <v>EOSC Offenbach</v>
          </cell>
          <cell r="Z140" t="str">
            <v>wU16  Braunschweiger BG</v>
          </cell>
          <cell r="AA140">
            <v>107</v>
          </cell>
          <cell r="AB140">
            <v>4</v>
          </cell>
          <cell r="AC140" t="str">
            <v>Sykulski</v>
          </cell>
          <cell r="AD140" t="str">
            <v>Piekacz</v>
          </cell>
          <cell r="AE140" t="str">
            <v>kein 3. SR</v>
          </cell>
        </row>
        <row r="141">
          <cell r="Q141" t="str">
            <v>wU14-02</v>
          </cell>
          <cell r="R141">
            <v>38871</v>
          </cell>
          <cell r="S141" t="str">
            <v>13.30</v>
          </cell>
          <cell r="T141" t="str">
            <v>SA•1330•PB</v>
          </cell>
          <cell r="U141" t="str">
            <v>wU14 Gr 1</v>
          </cell>
          <cell r="V141" t="str">
            <v>Drosteschule oben</v>
          </cell>
          <cell r="W141" t="str">
            <v>BC Marburg</v>
          </cell>
          <cell r="X141" t="str">
            <v xml:space="preserve"> -</v>
          </cell>
          <cell r="Y141" t="str">
            <v>TV Bensberg</v>
          </cell>
          <cell r="Z141" t="str">
            <v>wU14  EOSC Offenbach</v>
          </cell>
          <cell r="AA141">
            <v>34</v>
          </cell>
          <cell r="AB141">
            <v>44</v>
          </cell>
          <cell r="AC141" t="str">
            <v>Sykulski</v>
          </cell>
          <cell r="AD141" t="str">
            <v>Piekacz</v>
          </cell>
          <cell r="AE141" t="str">
            <v>kein 3. SR</v>
          </cell>
        </row>
        <row r="142">
          <cell r="Q142" t="str">
            <v>mU14-08</v>
          </cell>
          <cell r="R142">
            <v>38871</v>
          </cell>
          <cell r="S142" t="str">
            <v>14.15</v>
          </cell>
          <cell r="T142" t="str">
            <v>SA•1415•PB</v>
          </cell>
          <cell r="U142" t="str">
            <v>mU14 Gr 3</v>
          </cell>
          <cell r="V142" t="str">
            <v>Drosteschule oben</v>
          </cell>
          <cell r="W142" t="str">
            <v>Eintracht Frankfurt</v>
          </cell>
          <cell r="X142" t="str">
            <v xml:space="preserve"> -</v>
          </cell>
          <cell r="Y142" t="str">
            <v>AMTV/Meiendorfer SV</v>
          </cell>
          <cell r="Z142" t="str">
            <v>wU14  TV Bensberg</v>
          </cell>
          <cell r="AA142">
            <v>38</v>
          </cell>
          <cell r="AB142">
            <v>32</v>
          </cell>
          <cell r="AC142" t="str">
            <v>Cyniak</v>
          </cell>
          <cell r="AD142" t="str">
            <v>Al Attar</v>
          </cell>
          <cell r="AE142" t="str">
            <v>kein 3. SR</v>
          </cell>
        </row>
        <row r="143">
          <cell r="Q143" t="str">
            <v>wU14-14</v>
          </cell>
          <cell r="R143">
            <v>38871</v>
          </cell>
          <cell r="S143" t="str">
            <v>15.00</v>
          </cell>
          <cell r="T143" t="str">
            <v>SA•1500•PB</v>
          </cell>
          <cell r="U143" t="str">
            <v>wU14 Gr 5</v>
          </cell>
          <cell r="V143" t="str">
            <v>Drosteschule oben</v>
          </cell>
          <cell r="W143" t="str">
            <v>BG Hamburg-West</v>
          </cell>
          <cell r="X143" t="str">
            <v xml:space="preserve"> -</v>
          </cell>
          <cell r="Y143" t="str">
            <v>UKS Jordan</v>
          </cell>
          <cell r="Z143" t="str">
            <v>mU14  AMTV/Meiendorfer SV</v>
          </cell>
          <cell r="AA143">
            <v>11</v>
          </cell>
          <cell r="AB143">
            <v>69</v>
          </cell>
          <cell r="AC143" t="str">
            <v>Cyniak</v>
          </cell>
          <cell r="AD143" t="str">
            <v>Al Attar</v>
          </cell>
          <cell r="AE143" t="str">
            <v>kein 3. SR</v>
          </cell>
        </row>
        <row r="144">
          <cell r="Q144" t="str">
            <v>wU16-14</v>
          </cell>
          <cell r="R144">
            <v>38871</v>
          </cell>
          <cell r="S144" t="str">
            <v>15.45</v>
          </cell>
          <cell r="T144" t="str">
            <v>SA•1545•PB</v>
          </cell>
          <cell r="U144" t="str">
            <v>wU16 Gr 5</v>
          </cell>
          <cell r="V144" t="str">
            <v>Drosteschule oben</v>
          </cell>
          <cell r="W144" t="str">
            <v>Motala Basket</v>
          </cell>
          <cell r="X144" t="str">
            <v xml:space="preserve"> -</v>
          </cell>
          <cell r="Y144" t="str">
            <v>Walddörfer SV 2</v>
          </cell>
          <cell r="Z144" t="str">
            <v>wU14  UKS Jordan</v>
          </cell>
          <cell r="AA144">
            <v>48</v>
          </cell>
          <cell r="AB144">
            <v>9</v>
          </cell>
          <cell r="AC144" t="str">
            <v>Milata</v>
          </cell>
          <cell r="AD144" t="str">
            <v>Detgen</v>
          </cell>
          <cell r="AE144" t="str">
            <v>kein 3. SR</v>
          </cell>
        </row>
        <row r="145">
          <cell r="Q145" t="str">
            <v>wU14-09</v>
          </cell>
          <cell r="R145">
            <v>38871</v>
          </cell>
          <cell r="S145" t="str">
            <v>16.30</v>
          </cell>
          <cell r="T145" t="str">
            <v>SA•1630•PB</v>
          </cell>
          <cell r="U145" t="str">
            <v>wU14 Gr 3</v>
          </cell>
          <cell r="V145" t="str">
            <v>Drosteschule oben</v>
          </cell>
          <cell r="W145" t="str">
            <v>VfL Grasdorf (a.K.)</v>
          </cell>
          <cell r="X145" t="str">
            <v xml:space="preserve"> -</v>
          </cell>
          <cell r="Y145" t="str">
            <v>BK Amager</v>
          </cell>
          <cell r="Z145" t="str">
            <v>wU16  Walddörfer SV 2</v>
          </cell>
          <cell r="AA145">
            <v>12</v>
          </cell>
          <cell r="AB145">
            <v>40</v>
          </cell>
          <cell r="AC145" t="str">
            <v>Milata</v>
          </cell>
          <cell r="AD145" t="str">
            <v>Pflanzer</v>
          </cell>
          <cell r="AE145" t="str">
            <v>kein 3. SR</v>
          </cell>
        </row>
        <row r="146">
          <cell r="Q146" t="str">
            <v>wU14-03</v>
          </cell>
          <cell r="R146">
            <v>38871</v>
          </cell>
          <cell r="S146" t="str">
            <v>17.15</v>
          </cell>
          <cell r="T146" t="str">
            <v>SA•1715•PB</v>
          </cell>
          <cell r="U146" t="str">
            <v>wU14 Gr 1</v>
          </cell>
          <cell r="V146" t="str">
            <v>Drosteschule oben</v>
          </cell>
          <cell r="W146" t="str">
            <v>Södertälje BBK</v>
          </cell>
          <cell r="X146" t="str">
            <v xml:space="preserve"> -</v>
          </cell>
          <cell r="Y146" t="str">
            <v>BC Marburg</v>
          </cell>
          <cell r="Z146" t="str">
            <v>wU14  BK Amager</v>
          </cell>
          <cell r="AA146">
            <v>39</v>
          </cell>
          <cell r="AB146">
            <v>15</v>
          </cell>
          <cell r="AC146" t="str">
            <v>Freisfeld</v>
          </cell>
          <cell r="AD146" t="str">
            <v>Pflanzer</v>
          </cell>
          <cell r="AE146" t="str">
            <v>kein 3. SR</v>
          </cell>
        </row>
        <row r="147">
          <cell r="Q147" t="str">
            <v>mU14-09</v>
          </cell>
          <cell r="R147">
            <v>38871</v>
          </cell>
          <cell r="S147" t="str">
            <v>18.00</v>
          </cell>
          <cell r="T147" t="str">
            <v>SA•1800•PB</v>
          </cell>
          <cell r="U147" t="str">
            <v>mU14 Gr 3</v>
          </cell>
          <cell r="V147" t="str">
            <v>Drosteschule oben</v>
          </cell>
          <cell r="W147" t="str">
            <v>MKS MOS Konin</v>
          </cell>
          <cell r="X147" t="str">
            <v xml:space="preserve"> -</v>
          </cell>
          <cell r="Y147" t="str">
            <v>Eintracht Frankfurt</v>
          </cell>
          <cell r="Z147" t="str">
            <v>wU14  BC Marburg</v>
          </cell>
          <cell r="AA147">
            <v>37</v>
          </cell>
          <cell r="AB147">
            <v>36</v>
          </cell>
          <cell r="AC147" t="str">
            <v>Freisfeld</v>
          </cell>
          <cell r="AD147" t="str">
            <v>Pflanzer</v>
          </cell>
          <cell r="AE147" t="str">
            <v>kein 3. SR</v>
          </cell>
        </row>
        <row r="148">
          <cell r="Q148" t="str">
            <v>wU14-15</v>
          </cell>
          <cell r="R148">
            <v>38871</v>
          </cell>
          <cell r="S148" t="str">
            <v>18.45</v>
          </cell>
          <cell r="T148" t="str">
            <v>SA•1845•PB</v>
          </cell>
          <cell r="U148" t="str">
            <v>wU14 Gr 5</v>
          </cell>
          <cell r="V148" t="str">
            <v>Drosteschule oben</v>
          </cell>
          <cell r="W148" t="str">
            <v>BG Dorsten</v>
          </cell>
          <cell r="X148" t="str">
            <v xml:space="preserve"> -</v>
          </cell>
          <cell r="Y148" t="str">
            <v>BG Hamburg-West</v>
          </cell>
          <cell r="Z148" t="str">
            <v>mU14  Eintracht Frankfurt</v>
          </cell>
          <cell r="AA148">
            <v>42</v>
          </cell>
          <cell r="AB148">
            <v>18</v>
          </cell>
          <cell r="AC148" t="str">
            <v>Bause</v>
          </cell>
          <cell r="AD148" t="str">
            <v>Willemze</v>
          </cell>
          <cell r="AE148" t="str">
            <v>kein 3. SR</v>
          </cell>
        </row>
        <row r="149">
          <cell r="Q149" t="str">
            <v>wU16-15</v>
          </cell>
          <cell r="R149">
            <v>38871</v>
          </cell>
          <cell r="S149" t="str">
            <v>19.30</v>
          </cell>
          <cell r="T149" t="str">
            <v>SA•1930•PB</v>
          </cell>
          <cell r="U149" t="str">
            <v>wU16 Gr 5</v>
          </cell>
          <cell r="V149" t="str">
            <v>Drosteschule oben</v>
          </cell>
          <cell r="W149" t="str">
            <v>Braunschweiger BG</v>
          </cell>
          <cell r="X149" t="str">
            <v xml:space="preserve"> -</v>
          </cell>
          <cell r="Y149" t="str">
            <v>Motala Basket</v>
          </cell>
          <cell r="Z149" t="str">
            <v>wU14  BG Hamburg-West</v>
          </cell>
          <cell r="AA149">
            <v>29</v>
          </cell>
          <cell r="AB149">
            <v>31</v>
          </cell>
          <cell r="AC149" t="str">
            <v>Bause</v>
          </cell>
          <cell r="AD149" t="str">
            <v>Willemze</v>
          </cell>
          <cell r="AE149" t="str">
            <v>kein 3. SR</v>
          </cell>
        </row>
        <row r="150">
          <cell r="Q150" t="str">
            <v>mU16-036</v>
          </cell>
          <cell r="R150">
            <v>38871</v>
          </cell>
          <cell r="S150" t="str">
            <v>20.15</v>
          </cell>
          <cell r="T150" t="str">
            <v>SA•2015•PB</v>
          </cell>
          <cell r="U150" t="str">
            <v>mU16 Gr 6</v>
          </cell>
          <cell r="V150" t="str">
            <v>Drosteschule oben</v>
          </cell>
          <cell r="W150" t="str">
            <v>Flying Foxes</v>
          </cell>
          <cell r="X150" t="str">
            <v xml:space="preserve"> -</v>
          </cell>
          <cell r="Y150" t="str">
            <v>BC Marburg</v>
          </cell>
          <cell r="Z150" t="str">
            <v>wU16  Motala Basket</v>
          </cell>
          <cell r="AA150">
            <v>55</v>
          </cell>
          <cell r="AB150">
            <v>21</v>
          </cell>
          <cell r="AC150" t="str">
            <v>Bause</v>
          </cell>
          <cell r="AD150" t="str">
            <v>Willemze</v>
          </cell>
          <cell r="AE150" t="str">
            <v>kein 3. SR</v>
          </cell>
        </row>
        <row r="153">
          <cell r="W153" t="str">
            <v>Halle QA - John-F-Kennedy-Schule neu (Feld 1)</v>
          </cell>
        </row>
        <row r="155">
          <cell r="Q155" t="str">
            <v>wU16-01</v>
          </cell>
          <cell r="R155">
            <v>38871</v>
          </cell>
          <cell r="S155" t="str">
            <v>09.00</v>
          </cell>
          <cell r="T155" t="str">
            <v>SA•0900•QA</v>
          </cell>
          <cell r="U155" t="str">
            <v>wU16 Gr 1</v>
          </cell>
          <cell r="V155" t="str">
            <v>John-F-Kennedy-Schule neu (Feld 1)</v>
          </cell>
          <cell r="W155" t="str">
            <v>ETB SW Essen</v>
          </cell>
          <cell r="X155" t="str">
            <v xml:space="preserve"> -</v>
          </cell>
          <cell r="Y155" t="str">
            <v>Kuenring Wien</v>
          </cell>
          <cell r="Z155" t="str">
            <v>wU16  UAB Wien</v>
          </cell>
          <cell r="AA155">
            <v>43</v>
          </cell>
          <cell r="AB155">
            <v>18</v>
          </cell>
          <cell r="AC155" t="str">
            <v>Pflanzer</v>
          </cell>
          <cell r="AD155" t="str">
            <v>Kec</v>
          </cell>
          <cell r="AE155" t="str">
            <v>kein 3. SR</v>
          </cell>
        </row>
        <row r="156">
          <cell r="Q156" t="str">
            <v>wU16-07</v>
          </cell>
          <cell r="R156">
            <v>38871</v>
          </cell>
          <cell r="S156" t="str">
            <v>09.45</v>
          </cell>
          <cell r="T156" t="str">
            <v>SA•0945•QA</v>
          </cell>
          <cell r="U156" t="str">
            <v>wU16 Gr 3</v>
          </cell>
          <cell r="V156" t="str">
            <v>John-F-Kennedy-Schule neu (Feld 1)</v>
          </cell>
          <cell r="W156" t="str">
            <v>UAB Wien</v>
          </cell>
          <cell r="X156" t="str">
            <v xml:space="preserve"> -</v>
          </cell>
          <cell r="Y156" t="str">
            <v>Walddörfer SV 1</v>
          </cell>
          <cell r="Z156" t="str">
            <v>wU16  Kuenring Wien</v>
          </cell>
          <cell r="AA156">
            <v>25</v>
          </cell>
          <cell r="AB156">
            <v>26</v>
          </cell>
          <cell r="AC156" t="str">
            <v>Pflanzer</v>
          </cell>
          <cell r="AD156" t="str">
            <v>Kec</v>
          </cell>
          <cell r="AE156" t="str">
            <v>kein 3. SR</v>
          </cell>
        </row>
        <row r="157">
          <cell r="Q157" t="str">
            <v>wU16-04</v>
          </cell>
          <cell r="R157">
            <v>38871</v>
          </cell>
          <cell r="S157" t="str">
            <v>10.30</v>
          </cell>
          <cell r="T157" t="str">
            <v>SA•1030•QA</v>
          </cell>
          <cell r="U157" t="str">
            <v>wU16 Gr 2</v>
          </cell>
          <cell r="V157" t="str">
            <v>John-F-Kennedy-Schule neu (Feld 1)</v>
          </cell>
          <cell r="W157" t="str">
            <v>Elmshorner MTV</v>
          </cell>
          <cell r="X157" t="str">
            <v xml:space="preserve"> -</v>
          </cell>
          <cell r="Y157" t="str">
            <v>SG Wolfenbüttel</v>
          </cell>
          <cell r="Z157" t="str">
            <v>wU16  Walddörfer SV 1</v>
          </cell>
          <cell r="AA157">
            <v>7</v>
          </cell>
          <cell r="AB157">
            <v>58</v>
          </cell>
          <cell r="AC157" t="str">
            <v>Chudzicki</v>
          </cell>
          <cell r="AD157" t="str">
            <v>Kec</v>
          </cell>
          <cell r="AE157" t="str">
            <v>kein 3. SR</v>
          </cell>
        </row>
        <row r="158">
          <cell r="Q158" t="str">
            <v>mU16-031</v>
          </cell>
          <cell r="R158">
            <v>38871</v>
          </cell>
          <cell r="S158" t="str">
            <v>11.15</v>
          </cell>
          <cell r="T158" t="str">
            <v>SA•1115•QA</v>
          </cell>
          <cell r="U158" t="str">
            <v>mU16 Gr 6</v>
          </cell>
          <cell r="V158" t="str">
            <v>John-F-Kennedy-Schule neu (Feld 1)</v>
          </cell>
          <cell r="W158" t="str">
            <v>Wf Spandau 04</v>
          </cell>
          <cell r="X158" t="str">
            <v xml:space="preserve"> -</v>
          </cell>
          <cell r="Y158" t="str">
            <v>Flying Foxes</v>
          </cell>
          <cell r="Z158" t="str">
            <v>wU16  SG Wolfenbüttel</v>
          </cell>
          <cell r="AA158">
            <v>42</v>
          </cell>
          <cell r="AB158">
            <v>46</v>
          </cell>
          <cell r="AC158" t="str">
            <v>Koutek</v>
          </cell>
          <cell r="AD158" t="str">
            <v>Chudzicki</v>
          </cell>
          <cell r="AE158" t="str">
            <v>kein 3. SR</v>
          </cell>
        </row>
        <row r="159">
          <cell r="Q159" t="str">
            <v>mU16-032</v>
          </cell>
          <cell r="R159">
            <v>38871</v>
          </cell>
          <cell r="S159" t="str">
            <v>12.00</v>
          </cell>
          <cell r="T159" t="str">
            <v>SA•1200•QA</v>
          </cell>
          <cell r="U159" t="str">
            <v>mU16 Gr 6</v>
          </cell>
          <cell r="V159" t="str">
            <v>John-F-Kennedy-Schule neu (Feld 1)</v>
          </cell>
          <cell r="W159" t="str">
            <v>BC Marburg</v>
          </cell>
          <cell r="X159" t="str">
            <v xml:space="preserve"> -</v>
          </cell>
          <cell r="Y159" t="str">
            <v>AMTV/Meiendorfer SV 1</v>
          </cell>
          <cell r="Z159" t="str">
            <v>mU16  Flying Foxes</v>
          </cell>
          <cell r="AA159">
            <v>23</v>
          </cell>
          <cell r="AB159">
            <v>28</v>
          </cell>
          <cell r="AC159" t="str">
            <v>Koutek</v>
          </cell>
          <cell r="AD159" t="str">
            <v>Chudzicki</v>
          </cell>
          <cell r="AE159" t="str">
            <v>kein 3. SR</v>
          </cell>
        </row>
        <row r="160">
          <cell r="Q160" t="str">
            <v>wU16-02</v>
          </cell>
          <cell r="R160">
            <v>38871</v>
          </cell>
          <cell r="S160" t="str">
            <v>12.45</v>
          </cell>
          <cell r="T160" t="str">
            <v>SA•1245•QA</v>
          </cell>
          <cell r="U160" t="str">
            <v>wU16 Gr 1</v>
          </cell>
          <cell r="V160" t="str">
            <v>John-F-Kennedy-Schule neu (Feld 1)</v>
          </cell>
          <cell r="W160" t="str">
            <v>BG Zehlendorf 1</v>
          </cell>
          <cell r="X160" t="str">
            <v xml:space="preserve"> -</v>
          </cell>
          <cell r="Y160" t="str">
            <v>ETB SW Essen</v>
          </cell>
          <cell r="Z160" t="str">
            <v>mU16  AMTV/Meiendorfer SV 1</v>
          </cell>
          <cell r="AA160">
            <v>21</v>
          </cell>
          <cell r="AB160">
            <v>39</v>
          </cell>
          <cell r="AC160" t="str">
            <v>Zwiep</v>
          </cell>
          <cell r="AD160" t="str">
            <v>Waclawik</v>
          </cell>
          <cell r="AE160" t="str">
            <v>kein 3. SR</v>
          </cell>
        </row>
        <row r="161">
          <cell r="Q161" t="str">
            <v>wU16-08</v>
          </cell>
          <cell r="R161">
            <v>38871</v>
          </cell>
          <cell r="S161" t="str">
            <v>13.30</v>
          </cell>
          <cell r="T161" t="str">
            <v>SA•1330•QA</v>
          </cell>
          <cell r="U161" t="str">
            <v>wU16 Gr 3</v>
          </cell>
          <cell r="V161" t="str">
            <v>John-F-Kennedy-Schule neu (Feld 1)</v>
          </cell>
          <cell r="W161" t="str">
            <v>LA Berlin</v>
          </cell>
          <cell r="X161" t="str">
            <v xml:space="preserve"> -</v>
          </cell>
          <cell r="Y161" t="str">
            <v>UAB Wien</v>
          </cell>
          <cell r="Z161" t="str">
            <v>wU16  ETB SW Essen</v>
          </cell>
          <cell r="AA161">
            <v>33</v>
          </cell>
          <cell r="AB161">
            <v>34</v>
          </cell>
          <cell r="AC161" t="str">
            <v>Zwiep</v>
          </cell>
          <cell r="AD161" t="str">
            <v>Waclawik</v>
          </cell>
          <cell r="AE161" t="str">
            <v>kein 3. SR</v>
          </cell>
        </row>
        <row r="162">
          <cell r="Q162" t="str">
            <v>wU16-05</v>
          </cell>
          <cell r="R162">
            <v>38871</v>
          </cell>
          <cell r="S162" t="str">
            <v>14.15</v>
          </cell>
          <cell r="T162" t="str">
            <v>SA•1415•QA</v>
          </cell>
          <cell r="U162" t="str">
            <v>wU16 Gr 2</v>
          </cell>
          <cell r="V162" t="str">
            <v>John-F-Kennedy-Schule neu (Feld 1)</v>
          </cell>
          <cell r="W162" t="str">
            <v>Hørsholm BBK</v>
          </cell>
          <cell r="X162" t="str">
            <v xml:space="preserve"> -</v>
          </cell>
          <cell r="Y162" t="str">
            <v>Elmshorner MTV</v>
          </cell>
          <cell r="Z162" t="str">
            <v>wU16  UAB Wien</v>
          </cell>
          <cell r="AA162">
            <v>52</v>
          </cell>
          <cell r="AB162">
            <v>8</v>
          </cell>
          <cell r="AC162" t="str">
            <v>Brewczyski</v>
          </cell>
          <cell r="AD162" t="str">
            <v>Lasocki</v>
          </cell>
          <cell r="AE162" t="str">
            <v>kein 3. SR</v>
          </cell>
        </row>
        <row r="163">
          <cell r="Q163" t="str">
            <v>mU16-033</v>
          </cell>
          <cell r="R163">
            <v>38871</v>
          </cell>
          <cell r="S163" t="str">
            <v>15.00</v>
          </cell>
          <cell r="T163" t="str">
            <v>SA•1500•QA</v>
          </cell>
          <cell r="U163" t="str">
            <v>mU16 Gr 6</v>
          </cell>
          <cell r="V163" t="str">
            <v>John-F-Kennedy-Schule neu (Feld 1)</v>
          </cell>
          <cell r="W163" t="str">
            <v>Wf Spandau 04</v>
          </cell>
          <cell r="X163" t="str">
            <v xml:space="preserve"> -</v>
          </cell>
          <cell r="Y163" t="str">
            <v>BC Marburg</v>
          </cell>
          <cell r="Z163" t="str">
            <v>wU16  Elmshorner MTV</v>
          </cell>
          <cell r="AA163">
            <v>44</v>
          </cell>
          <cell r="AB163">
            <v>19</v>
          </cell>
          <cell r="AC163" t="str">
            <v>Brewczyski</v>
          </cell>
          <cell r="AD163" t="str">
            <v>Lasocki</v>
          </cell>
          <cell r="AE163" t="str">
            <v>kein 3. SR</v>
          </cell>
        </row>
        <row r="164">
          <cell r="Q164" t="str">
            <v>mU16-034</v>
          </cell>
          <cell r="R164">
            <v>38871</v>
          </cell>
          <cell r="S164" t="str">
            <v>15.45</v>
          </cell>
          <cell r="T164" t="str">
            <v>SA•1545•QA</v>
          </cell>
          <cell r="U164" t="str">
            <v>mU16 Gr 6</v>
          </cell>
          <cell r="V164" t="str">
            <v>John-F-Kennedy-Schule neu (Feld 1)</v>
          </cell>
          <cell r="W164" t="str">
            <v>AMTV/Meiendorfer SV 1</v>
          </cell>
          <cell r="X164" t="str">
            <v xml:space="preserve"> -</v>
          </cell>
          <cell r="Y164" t="str">
            <v>Flying Foxes</v>
          </cell>
          <cell r="Z164" t="str">
            <v>mU16  BC Marburg</v>
          </cell>
          <cell r="AA164">
            <v>14</v>
          </cell>
          <cell r="AB164">
            <v>45</v>
          </cell>
          <cell r="AC164" t="str">
            <v>Brewczyski</v>
          </cell>
          <cell r="AD164" t="str">
            <v>Guzik</v>
          </cell>
          <cell r="AE164" t="str">
            <v>kein 3. SR</v>
          </cell>
        </row>
        <row r="165">
          <cell r="Q165" t="str">
            <v>wU18-05</v>
          </cell>
          <cell r="R165">
            <v>38871</v>
          </cell>
          <cell r="S165" t="str">
            <v>16.30</v>
          </cell>
          <cell r="T165" t="str">
            <v>SA•1630•QA</v>
          </cell>
          <cell r="U165" t="str">
            <v>wU18 Gr 2</v>
          </cell>
          <cell r="V165" t="str">
            <v>John-F-Kennedy-Schule neu (Feld 1)</v>
          </cell>
          <cell r="W165" t="str">
            <v>MKS MOS Konin</v>
          </cell>
          <cell r="X165" t="str">
            <v xml:space="preserve"> -</v>
          </cell>
          <cell r="Y165" t="str">
            <v>MTV Trb. Lüneburg</v>
          </cell>
          <cell r="Z165" t="str">
            <v>mU16  Flying Foxes</v>
          </cell>
          <cell r="AA165">
            <v>39</v>
          </cell>
          <cell r="AB165">
            <v>15</v>
          </cell>
          <cell r="AC165" t="str">
            <v>Maleszewski</v>
          </cell>
          <cell r="AD165" t="str">
            <v>Guzik</v>
          </cell>
          <cell r="AE165" t="str">
            <v>kein 3. SR</v>
          </cell>
        </row>
        <row r="166">
          <cell r="Q166" t="str">
            <v>wU16-03</v>
          </cell>
          <cell r="R166">
            <v>38871</v>
          </cell>
          <cell r="S166" t="str">
            <v>17.15</v>
          </cell>
          <cell r="T166" t="str">
            <v>SA•1715•QA</v>
          </cell>
          <cell r="U166" t="str">
            <v>wU16 Gr 1</v>
          </cell>
          <cell r="V166" t="str">
            <v>John-F-Kennedy-Schule neu (Feld 1)</v>
          </cell>
          <cell r="W166" t="str">
            <v>Kuenring Wien</v>
          </cell>
          <cell r="X166" t="str">
            <v xml:space="preserve"> -</v>
          </cell>
          <cell r="Y166" t="str">
            <v>BG Zehlendorf 1</v>
          </cell>
          <cell r="Z166" t="str">
            <v>wU18  MTV Trb. Lüneburg</v>
          </cell>
          <cell r="AA166">
            <v>27</v>
          </cell>
          <cell r="AB166">
            <v>24</v>
          </cell>
          <cell r="AC166" t="str">
            <v>Maleszewski</v>
          </cell>
          <cell r="AD166" t="str">
            <v>Medrek</v>
          </cell>
          <cell r="AE166" t="str">
            <v>kein 3. SR</v>
          </cell>
        </row>
        <row r="167">
          <cell r="Q167" t="str">
            <v>wU16-09</v>
          </cell>
          <cell r="R167">
            <v>38871</v>
          </cell>
          <cell r="S167" t="str">
            <v>18.00</v>
          </cell>
          <cell r="T167" t="str">
            <v>SA•1800•QA</v>
          </cell>
          <cell r="U167" t="str">
            <v>wU16 Gr 3</v>
          </cell>
          <cell r="V167" t="str">
            <v>John-F-Kennedy-Schule neu (Feld 1)</v>
          </cell>
          <cell r="W167" t="str">
            <v>Walddörfer SV 1</v>
          </cell>
          <cell r="X167" t="str">
            <v xml:space="preserve"> -</v>
          </cell>
          <cell r="Y167" t="str">
            <v>LA Berlin</v>
          </cell>
          <cell r="Z167" t="str">
            <v>wU16  BG Zehlendorf 1</v>
          </cell>
          <cell r="AA167">
            <v>35</v>
          </cell>
          <cell r="AB167">
            <v>42</v>
          </cell>
          <cell r="AC167" t="str">
            <v>Milata</v>
          </cell>
          <cell r="AD167" t="str">
            <v>Medrek</v>
          </cell>
          <cell r="AE167" t="str">
            <v>kein 3. SR</v>
          </cell>
        </row>
        <row r="168">
          <cell r="Q168" t="str">
            <v>wU16-06</v>
          </cell>
          <cell r="R168">
            <v>38871</v>
          </cell>
          <cell r="S168" t="str">
            <v>18.45</v>
          </cell>
          <cell r="T168" t="str">
            <v>SA•1845•QA</v>
          </cell>
          <cell r="U168" t="str">
            <v>wU16 Gr 2</v>
          </cell>
          <cell r="V168" t="str">
            <v>John-F-Kennedy-Schule neu (Feld 1)</v>
          </cell>
          <cell r="W168" t="str">
            <v>SG Wolfenbüttel</v>
          </cell>
          <cell r="X168" t="str">
            <v xml:space="preserve"> -</v>
          </cell>
          <cell r="Y168" t="str">
            <v>Hørsholm BBK</v>
          </cell>
          <cell r="Z168" t="str">
            <v>wU16  LA Berlin</v>
          </cell>
          <cell r="AA168">
            <v>36</v>
          </cell>
          <cell r="AB168">
            <v>32</v>
          </cell>
          <cell r="AC168" t="str">
            <v>Milata</v>
          </cell>
          <cell r="AD168" t="str">
            <v>Medrek</v>
          </cell>
          <cell r="AE168" t="str">
            <v>kein 3. SR</v>
          </cell>
        </row>
        <row r="169">
          <cell r="Q169" t="str">
            <v>wU18-18</v>
          </cell>
          <cell r="R169">
            <v>38871</v>
          </cell>
          <cell r="S169" t="str">
            <v>19.30</v>
          </cell>
          <cell r="T169" t="str">
            <v>Sa•1930•QA</v>
          </cell>
          <cell r="U169" t="str">
            <v>wU18 Gr 6</v>
          </cell>
          <cell r="V169" t="str">
            <v>John-F-Kennedy-Schule neu (Feld 1)</v>
          </cell>
          <cell r="W169" t="str">
            <v>BG2000 Berlin</v>
          </cell>
          <cell r="X169" t="str">
            <v xml:space="preserve"> -</v>
          </cell>
          <cell r="Y169" t="str">
            <v>AMTV/Meiendorfer SV</v>
          </cell>
          <cell r="Z169" t="str">
            <v>wU16  Hørsholm BBK</v>
          </cell>
          <cell r="AA169">
            <v>18</v>
          </cell>
          <cell r="AB169">
            <v>49</v>
          </cell>
          <cell r="AC169" t="str">
            <v>Fydrych</v>
          </cell>
          <cell r="AD169" t="str">
            <v>Bedu</v>
          </cell>
          <cell r="AE169" t="str">
            <v>kein 3. SR</v>
          </cell>
        </row>
        <row r="170">
          <cell r="Q170" t="str">
            <v>wU18-06</v>
          </cell>
          <cell r="R170">
            <v>38871</v>
          </cell>
          <cell r="S170" t="str">
            <v>20.15</v>
          </cell>
          <cell r="T170" t="str">
            <v>SA•2015•QA</v>
          </cell>
          <cell r="U170" t="str">
            <v>wU18 Gr 2</v>
          </cell>
          <cell r="V170" t="str">
            <v>John-F-Kennedy-Schule neu (Feld 1)</v>
          </cell>
          <cell r="W170" t="str">
            <v>VfL Bochum BG</v>
          </cell>
          <cell r="X170" t="str">
            <v xml:space="preserve"> -</v>
          </cell>
          <cell r="Y170" t="str">
            <v>MKS MOS Konin</v>
          </cell>
          <cell r="Z170" t="str">
            <v>wU18  AMTV/Meiendorfer SV</v>
          </cell>
          <cell r="AA170">
            <v>19</v>
          </cell>
          <cell r="AB170">
            <v>44</v>
          </cell>
          <cell r="AC170" t="str">
            <v>Fydrych</v>
          </cell>
          <cell r="AD170" t="str">
            <v>Bedu</v>
          </cell>
          <cell r="AE170" t="str">
            <v>kein 3. SR</v>
          </cell>
        </row>
        <row r="171">
          <cell r="Q171" t="str">
            <v>mU18-19</v>
          </cell>
          <cell r="R171">
            <v>38871</v>
          </cell>
          <cell r="S171" t="str">
            <v>21.00</v>
          </cell>
          <cell r="T171" t="str">
            <v>SA•2100•QA</v>
          </cell>
          <cell r="U171" t="str">
            <v>mU18 Q 1-8</v>
          </cell>
          <cell r="V171" t="str">
            <v>John-F-Kennedy-Schule neu (Feld 1)</v>
          </cell>
          <cell r="W171" t="str">
            <v>BG Zehlendorf</v>
          </cell>
          <cell r="X171" t="str">
            <v xml:space="preserve"> -</v>
          </cell>
          <cell r="Y171" t="str">
            <v>C&gt;&gt;Press Iserlohn</v>
          </cell>
          <cell r="Z171" t="str">
            <v>wU18  MKS MOS Konin</v>
          </cell>
          <cell r="AA171">
            <v>37</v>
          </cell>
          <cell r="AB171">
            <v>32</v>
          </cell>
          <cell r="AC171" t="str">
            <v>Fydrych</v>
          </cell>
          <cell r="AD171" t="str">
            <v>Bedu</v>
          </cell>
          <cell r="AE171">
            <v>0</v>
          </cell>
        </row>
        <row r="174">
          <cell r="W174" t="str">
            <v>Halle QB - John-F-Kennedy-Schule neu (Feld 2)</v>
          </cell>
        </row>
        <row r="176">
          <cell r="Q176" t="str">
            <v>mU16-037</v>
          </cell>
          <cell r="R176">
            <v>38871</v>
          </cell>
          <cell r="S176" t="str">
            <v>09.00</v>
          </cell>
          <cell r="T176" t="str">
            <v>SA•0900•QB</v>
          </cell>
          <cell r="U176" t="str">
            <v>mU16 Gr 7</v>
          </cell>
          <cell r="V176" t="str">
            <v>John-F-Kennedy-Schule neu (Feld 2)</v>
          </cell>
          <cell r="W176" t="str">
            <v>UKJ Tyrolia</v>
          </cell>
          <cell r="X176" t="str">
            <v xml:space="preserve"> -</v>
          </cell>
          <cell r="Y176" t="str">
            <v>Rumelner TV 2</v>
          </cell>
          <cell r="Z176" t="str">
            <v>mU16  Järva Demons</v>
          </cell>
          <cell r="AA176">
            <v>95</v>
          </cell>
          <cell r="AB176">
            <v>16</v>
          </cell>
          <cell r="AC176" t="str">
            <v>Kolar</v>
          </cell>
          <cell r="AD176" t="str">
            <v>Piekacz</v>
          </cell>
          <cell r="AE176" t="str">
            <v>kein 3. SR</v>
          </cell>
        </row>
        <row r="177">
          <cell r="Q177" t="str">
            <v>mU16-044</v>
          </cell>
          <cell r="R177">
            <v>38871</v>
          </cell>
          <cell r="S177" t="str">
            <v>09.45</v>
          </cell>
          <cell r="T177" t="str">
            <v>SA•0945•QB</v>
          </cell>
          <cell r="U177" t="str">
            <v>mU16 Gr 8</v>
          </cell>
          <cell r="V177" t="str">
            <v>John-F-Kennedy-Schule neu (Feld 2)</v>
          </cell>
          <cell r="W177" t="str">
            <v>Järva Demons</v>
          </cell>
          <cell r="X177" t="str">
            <v xml:space="preserve"> -</v>
          </cell>
          <cell r="Y177" t="str">
            <v>Lehrter SV</v>
          </cell>
          <cell r="Z177" t="str">
            <v>mU16  Rumelner TV 2</v>
          </cell>
          <cell r="AA177">
            <v>57</v>
          </cell>
          <cell r="AB177">
            <v>25</v>
          </cell>
          <cell r="AC177" t="str">
            <v>Kolar</v>
          </cell>
          <cell r="AD177" t="str">
            <v>Piekacz</v>
          </cell>
          <cell r="AE177" t="str">
            <v>kein 3. SR</v>
          </cell>
        </row>
        <row r="178">
          <cell r="Q178" t="str">
            <v>wU18-04</v>
          </cell>
          <cell r="R178">
            <v>38871</v>
          </cell>
          <cell r="S178" t="str">
            <v>10.30</v>
          </cell>
          <cell r="T178" t="str">
            <v>SA•1030•QB</v>
          </cell>
          <cell r="U178" t="str">
            <v>wU18 Gr 2</v>
          </cell>
          <cell r="V178" t="str">
            <v>John-F-Kennedy-Schule neu (Feld 2)</v>
          </cell>
          <cell r="W178" t="str">
            <v>MTV Trb. Lüneburg</v>
          </cell>
          <cell r="X178" t="str">
            <v xml:space="preserve"> -</v>
          </cell>
          <cell r="Y178" t="str">
            <v>VfL Bochum BG</v>
          </cell>
          <cell r="Z178" t="str">
            <v>mU16  Lehrter SV</v>
          </cell>
          <cell r="AA178">
            <v>26</v>
          </cell>
          <cell r="AB178">
            <v>63</v>
          </cell>
          <cell r="AC178" t="str">
            <v>Kolar</v>
          </cell>
          <cell r="AD178" t="str">
            <v>Piekacz</v>
          </cell>
          <cell r="AE178" t="str">
            <v>kein 3. SR</v>
          </cell>
        </row>
        <row r="179">
          <cell r="Q179" t="str">
            <v>mU16-007</v>
          </cell>
          <cell r="R179">
            <v>38871</v>
          </cell>
          <cell r="S179" t="str">
            <v>11.15</v>
          </cell>
          <cell r="T179" t="str">
            <v>SA•1115•QB</v>
          </cell>
          <cell r="U179" t="str">
            <v>mU16 Gr 2</v>
          </cell>
          <cell r="V179" t="str">
            <v>John-F-Kennedy-Schule neu (Feld 2)</v>
          </cell>
          <cell r="W179" t="str">
            <v>Eintracht Frankfurt 2</v>
          </cell>
          <cell r="X179" t="str">
            <v xml:space="preserve"> -</v>
          </cell>
          <cell r="Y179" t="str">
            <v>Walddörfer SV</v>
          </cell>
          <cell r="Z179" t="str">
            <v>wU18  VfL Bochum BG</v>
          </cell>
          <cell r="AA179">
            <v>44</v>
          </cell>
          <cell r="AB179">
            <v>34</v>
          </cell>
          <cell r="AC179" t="str">
            <v>Bause</v>
          </cell>
          <cell r="AD179" t="str">
            <v>Wieszner</v>
          </cell>
          <cell r="AE179" t="str">
            <v>kein 3. SR</v>
          </cell>
        </row>
        <row r="180">
          <cell r="Q180" t="str">
            <v>mU16-001</v>
          </cell>
          <cell r="R180">
            <v>38871</v>
          </cell>
          <cell r="S180" t="str">
            <v>12.00</v>
          </cell>
          <cell r="T180" t="str">
            <v>SA•1200•QB</v>
          </cell>
          <cell r="U180" t="str">
            <v>mU16 Gr 1</v>
          </cell>
          <cell r="V180" t="str">
            <v>John-F-Kennedy-Schule neu (Feld 2)</v>
          </cell>
          <cell r="W180" t="str">
            <v>BG Zehlendorf 1</v>
          </cell>
          <cell r="X180" t="str">
            <v xml:space="preserve"> -</v>
          </cell>
          <cell r="Y180" t="str">
            <v>ATV Haltern</v>
          </cell>
          <cell r="Z180" t="str">
            <v>mU16  Walddörfer SV</v>
          </cell>
          <cell r="AA180">
            <v>54</v>
          </cell>
          <cell r="AB180">
            <v>9</v>
          </cell>
          <cell r="AC180" t="str">
            <v>Bause</v>
          </cell>
          <cell r="AD180" t="str">
            <v>Wieszner</v>
          </cell>
          <cell r="AE180" t="str">
            <v>kein 3. SR</v>
          </cell>
        </row>
        <row r="181">
          <cell r="Q181" t="str">
            <v>mU16-013</v>
          </cell>
          <cell r="R181">
            <v>38871</v>
          </cell>
          <cell r="S181" t="str">
            <v>12.45</v>
          </cell>
          <cell r="T181" t="str">
            <v>SA•1245•QB</v>
          </cell>
          <cell r="U181" t="str">
            <v>mU16 Gr 3</v>
          </cell>
          <cell r="V181" t="str">
            <v>John-F-Kennedy-Schule neu (Feld 2)</v>
          </cell>
          <cell r="W181" t="str">
            <v>STK Szczecin</v>
          </cell>
          <cell r="X181" t="str">
            <v xml:space="preserve"> -</v>
          </cell>
          <cell r="Y181" t="str">
            <v>Emder TV</v>
          </cell>
          <cell r="Z181" t="str">
            <v>mU16  ATV Haltern</v>
          </cell>
          <cell r="AA181">
            <v>69</v>
          </cell>
          <cell r="AB181">
            <v>13</v>
          </cell>
          <cell r="AC181" t="str">
            <v>Wüllner</v>
          </cell>
          <cell r="AD181" t="str">
            <v>Kec</v>
          </cell>
          <cell r="AE181" t="str">
            <v>kein 3. SR</v>
          </cell>
        </row>
        <row r="182">
          <cell r="Q182" t="str">
            <v>mU16-039</v>
          </cell>
          <cell r="R182">
            <v>38871</v>
          </cell>
          <cell r="S182" t="str">
            <v>13.30</v>
          </cell>
          <cell r="T182" t="str">
            <v>SA•1330•QB</v>
          </cell>
          <cell r="U182" t="str">
            <v>mU16 Gr 7</v>
          </cell>
          <cell r="V182" t="str">
            <v>John-F-Kennedy-Schule neu (Feld 2)</v>
          </cell>
          <cell r="W182" t="str">
            <v>UKJ Tyrolia</v>
          </cell>
          <cell r="X182" t="str">
            <v xml:space="preserve"> -</v>
          </cell>
          <cell r="Y182" t="str">
            <v>Eintracht Frankfurt 1</v>
          </cell>
          <cell r="Z182" t="str">
            <v>mU16  Emder TV</v>
          </cell>
          <cell r="AA182">
            <v>32</v>
          </cell>
          <cell r="AB182">
            <v>36</v>
          </cell>
          <cell r="AC182" t="str">
            <v>Wüllner</v>
          </cell>
          <cell r="AD182" t="str">
            <v>Kec</v>
          </cell>
          <cell r="AE182" t="str">
            <v>kein 3. SR</v>
          </cell>
        </row>
        <row r="183">
          <cell r="Q183" t="str">
            <v>mU16-046</v>
          </cell>
          <cell r="R183">
            <v>38871</v>
          </cell>
          <cell r="S183" t="str">
            <v>14.15</v>
          </cell>
          <cell r="T183" t="str">
            <v>SA•1415•QB</v>
          </cell>
          <cell r="U183" t="str">
            <v>mU16 Gr 8</v>
          </cell>
          <cell r="V183" t="str">
            <v>John-F-Kennedy-Schule neu (Feld 2)</v>
          </cell>
          <cell r="W183" t="str">
            <v>Lehrter SV</v>
          </cell>
          <cell r="X183" t="str">
            <v xml:space="preserve"> -</v>
          </cell>
          <cell r="Y183" t="str">
            <v>TV Dieburg Blues</v>
          </cell>
          <cell r="Z183" t="str">
            <v>mU16  Eintracht Frankfurt 1</v>
          </cell>
          <cell r="AA183">
            <v>22</v>
          </cell>
          <cell r="AB183">
            <v>50</v>
          </cell>
          <cell r="AC183" t="str">
            <v>Chudzicki</v>
          </cell>
          <cell r="AD183" t="str">
            <v>Lis</v>
          </cell>
          <cell r="AE183" t="str">
            <v>kein 3. SR</v>
          </cell>
        </row>
        <row r="184">
          <cell r="Q184" t="str">
            <v>mU16-009</v>
          </cell>
          <cell r="R184">
            <v>38871</v>
          </cell>
          <cell r="S184" t="str">
            <v>15.00</v>
          </cell>
          <cell r="T184" t="str">
            <v>SA•1500•QB</v>
          </cell>
          <cell r="U184" t="str">
            <v>mU16 Gr 2</v>
          </cell>
          <cell r="V184" t="str">
            <v>John-F-Kennedy-Schule neu (Feld 2)</v>
          </cell>
          <cell r="W184" t="str">
            <v>Eintracht Frankfurt 2</v>
          </cell>
          <cell r="X184" t="str">
            <v xml:space="preserve"> -</v>
          </cell>
          <cell r="Y184" t="str">
            <v>DBV Charlottenburg</v>
          </cell>
          <cell r="Z184" t="str">
            <v>mU16  TV Dieburg Blues</v>
          </cell>
          <cell r="AA184">
            <v>33</v>
          </cell>
          <cell r="AB184">
            <v>55</v>
          </cell>
          <cell r="AC184" t="str">
            <v>Chudzicki</v>
          </cell>
          <cell r="AD184" t="str">
            <v>Lis</v>
          </cell>
          <cell r="AE184" t="str">
            <v>kein 3. SR</v>
          </cell>
        </row>
        <row r="185">
          <cell r="Q185" t="str">
            <v>mU16-003</v>
          </cell>
          <cell r="R185">
            <v>38871</v>
          </cell>
          <cell r="S185" t="str">
            <v>15.45</v>
          </cell>
          <cell r="T185" t="str">
            <v>SA•1545•QB</v>
          </cell>
          <cell r="U185" t="str">
            <v>mU16 Gr 1</v>
          </cell>
          <cell r="V185" t="str">
            <v>John-F-Kennedy-Schule neu (Feld 2)</v>
          </cell>
          <cell r="W185" t="str">
            <v>BG Zehlendorf 1</v>
          </cell>
          <cell r="X185" t="str">
            <v xml:space="preserve"> -</v>
          </cell>
          <cell r="Y185" t="str">
            <v>Klosterneuburg</v>
          </cell>
          <cell r="Z185" t="str">
            <v>mU16  DBV Charlottenburg</v>
          </cell>
          <cell r="AA185">
            <v>105</v>
          </cell>
          <cell r="AB185">
            <v>26</v>
          </cell>
          <cell r="AC185" t="str">
            <v>van der Bij</v>
          </cell>
          <cell r="AD185" t="str">
            <v>Góralski</v>
          </cell>
          <cell r="AE185" t="str">
            <v>kein 3. SR</v>
          </cell>
        </row>
        <row r="186">
          <cell r="Q186" t="str">
            <v>mU16-015</v>
          </cell>
          <cell r="R186">
            <v>38871</v>
          </cell>
          <cell r="S186" t="str">
            <v>16.30</v>
          </cell>
          <cell r="T186" t="str">
            <v>SA•1630•QB</v>
          </cell>
          <cell r="U186" t="str">
            <v>mU16 Gr 3</v>
          </cell>
          <cell r="V186" t="str">
            <v>John-F-Kennedy-Schule neu (Feld 2)</v>
          </cell>
          <cell r="W186" t="str">
            <v>STK Szczecin</v>
          </cell>
          <cell r="X186" t="str">
            <v xml:space="preserve"> -</v>
          </cell>
          <cell r="Y186" t="str">
            <v>CB Recklinghausen</v>
          </cell>
          <cell r="Z186" t="str">
            <v>mU16  Klosterneuburg</v>
          </cell>
          <cell r="AA186">
            <v>62</v>
          </cell>
          <cell r="AB186">
            <v>11</v>
          </cell>
          <cell r="AC186" t="str">
            <v>van der Bij</v>
          </cell>
          <cell r="AD186" t="str">
            <v>Góralski</v>
          </cell>
          <cell r="AE186" t="str">
            <v>kein 3. SR</v>
          </cell>
        </row>
        <row r="187">
          <cell r="Q187" t="str">
            <v>mU16-041</v>
          </cell>
          <cell r="R187">
            <v>38871</v>
          </cell>
          <cell r="S187" t="str">
            <v>17.15</v>
          </cell>
          <cell r="T187" t="str">
            <v>SA•1715•QB</v>
          </cell>
          <cell r="U187" t="str">
            <v>mU16 Gr 7</v>
          </cell>
          <cell r="V187" t="str">
            <v>John-F-Kennedy-Schule neu (Feld 2)</v>
          </cell>
          <cell r="W187" t="str">
            <v>Rotenburg/Scheeßel</v>
          </cell>
          <cell r="X187" t="str">
            <v xml:space="preserve"> -</v>
          </cell>
          <cell r="Y187" t="str">
            <v>UKJ Tyrolia</v>
          </cell>
          <cell r="Z187" t="str">
            <v>mU16  CB Recklinghausen</v>
          </cell>
          <cell r="AA187">
            <v>37</v>
          </cell>
          <cell r="AB187">
            <v>51</v>
          </cell>
          <cell r="AC187" t="str">
            <v>Harden</v>
          </cell>
          <cell r="AD187" t="str">
            <v>Kolar</v>
          </cell>
          <cell r="AE187" t="str">
            <v>kein 3. SR</v>
          </cell>
        </row>
        <row r="188">
          <cell r="Q188" t="str">
            <v>mU16-048</v>
          </cell>
          <cell r="R188">
            <v>38871</v>
          </cell>
          <cell r="S188" t="str">
            <v>18.00</v>
          </cell>
          <cell r="T188" t="str">
            <v>SA•1800•QB</v>
          </cell>
          <cell r="U188" t="str">
            <v>mU16 Gr 8</v>
          </cell>
          <cell r="V188" t="str">
            <v>John-F-Kennedy-Schule neu (Feld 2)</v>
          </cell>
          <cell r="W188" t="str">
            <v>TV Dieburg Blues</v>
          </cell>
          <cell r="X188" t="str">
            <v xml:space="preserve"> -</v>
          </cell>
          <cell r="Y188" t="str">
            <v>Järva Demons</v>
          </cell>
          <cell r="Z188" t="str">
            <v>mU16  UKJ Tyrolia</v>
          </cell>
          <cell r="AA188">
            <v>25</v>
          </cell>
          <cell r="AB188">
            <v>36</v>
          </cell>
          <cell r="AC188" t="str">
            <v>Harden</v>
          </cell>
          <cell r="AD188" t="str">
            <v>Kolar</v>
          </cell>
          <cell r="AE188" t="str">
            <v>kein 3. SR</v>
          </cell>
        </row>
        <row r="189">
          <cell r="Q189" t="str">
            <v>mU16-011</v>
          </cell>
          <cell r="R189">
            <v>38871</v>
          </cell>
          <cell r="S189" t="str">
            <v>18.45</v>
          </cell>
          <cell r="T189" t="str">
            <v>SA•1845•QB</v>
          </cell>
          <cell r="U189" t="str">
            <v>mU16 Gr 2</v>
          </cell>
          <cell r="V189" t="str">
            <v>John-F-Kennedy-Schule neu (Feld 2)</v>
          </cell>
          <cell r="W189" t="str">
            <v>UAB Wien</v>
          </cell>
          <cell r="X189" t="str">
            <v xml:space="preserve"> -</v>
          </cell>
          <cell r="Y189" t="str">
            <v>Eintracht Frankfurt 2</v>
          </cell>
          <cell r="Z189" t="str">
            <v>mU16  Järva Demons</v>
          </cell>
          <cell r="AA189">
            <v>40</v>
          </cell>
          <cell r="AB189">
            <v>41</v>
          </cell>
          <cell r="AC189" t="str">
            <v>Harden</v>
          </cell>
          <cell r="AD189" t="str">
            <v>Sykulski</v>
          </cell>
          <cell r="AE189" t="str">
            <v>kein 3. SR</v>
          </cell>
        </row>
        <row r="190">
          <cell r="Q190" t="str">
            <v>mU16-005</v>
          </cell>
          <cell r="R190">
            <v>38871</v>
          </cell>
          <cell r="S190" t="str">
            <v>19.30</v>
          </cell>
          <cell r="T190" t="str">
            <v>SA•1930•QB</v>
          </cell>
          <cell r="U190" t="str">
            <v>mU16 Gr 1</v>
          </cell>
          <cell r="V190" t="str">
            <v>John-F-Kennedy-Schule neu (Feld 2)</v>
          </cell>
          <cell r="W190" t="str">
            <v>TG 1837 Hanau</v>
          </cell>
          <cell r="X190" t="str">
            <v xml:space="preserve"> -</v>
          </cell>
          <cell r="Y190" t="str">
            <v>BG Zehlendorf 1</v>
          </cell>
          <cell r="Z190" t="str">
            <v>mU16  Eintracht Frankfurt 2</v>
          </cell>
          <cell r="AA190">
            <v>22</v>
          </cell>
          <cell r="AB190">
            <v>63</v>
          </cell>
          <cell r="AC190" t="str">
            <v>Gise</v>
          </cell>
          <cell r="AD190" t="str">
            <v>Sykulski</v>
          </cell>
          <cell r="AE190" t="str">
            <v>kein 3. SR</v>
          </cell>
        </row>
        <row r="191">
          <cell r="Q191" t="str">
            <v>mU16-017</v>
          </cell>
          <cell r="R191">
            <v>38871</v>
          </cell>
          <cell r="S191" t="str">
            <v>20.15</v>
          </cell>
          <cell r="T191" t="str">
            <v>SA•2015•QB</v>
          </cell>
          <cell r="U191" t="str">
            <v>mU16 Gr 3</v>
          </cell>
          <cell r="V191" t="str">
            <v>John-F-Kennedy-Schule neu (Feld 2)</v>
          </cell>
          <cell r="W191" t="str">
            <v>VfL Pinneberg 1</v>
          </cell>
          <cell r="X191" t="str">
            <v xml:space="preserve"> -</v>
          </cell>
          <cell r="Y191" t="str">
            <v>STK Szczecin</v>
          </cell>
          <cell r="Z191" t="str">
            <v>mU16  BG Zehlendorf 1</v>
          </cell>
          <cell r="AA191">
            <v>29</v>
          </cell>
          <cell r="AB191">
            <v>51</v>
          </cell>
          <cell r="AC191" t="str">
            <v>Gise</v>
          </cell>
          <cell r="AD191" t="str">
            <v>Lasocki</v>
          </cell>
          <cell r="AE191">
            <v>0</v>
          </cell>
        </row>
        <row r="192">
          <cell r="Q192" t="str">
            <v>mU18-20</v>
          </cell>
          <cell r="R192">
            <v>38871</v>
          </cell>
          <cell r="S192" t="str">
            <v>21.00</v>
          </cell>
          <cell r="T192" t="str">
            <v>SA•2100•QB</v>
          </cell>
          <cell r="U192" t="str">
            <v>mU18 Q 1-8</v>
          </cell>
          <cell r="V192" t="str">
            <v>John-F-Kennedy-Schule neu (Feld 2)</v>
          </cell>
          <cell r="W192" t="str">
            <v>SG Hannover</v>
          </cell>
          <cell r="X192" t="str">
            <v xml:space="preserve"> -</v>
          </cell>
          <cell r="Y192" t="str">
            <v>AMTV/Meiendorfer SV 2</v>
          </cell>
          <cell r="Z192" t="str">
            <v>mU16  STK Szczecin</v>
          </cell>
          <cell r="AA192">
            <v>65</v>
          </cell>
          <cell r="AB192">
            <v>11</v>
          </cell>
          <cell r="AC192" t="str">
            <v>Gise</v>
          </cell>
          <cell r="AD192" t="str">
            <v>Lasocki</v>
          </cell>
          <cell r="AE192">
            <v>0</v>
          </cell>
        </row>
        <row r="194">
          <cell r="W194" t="str">
            <v>Samstag, den 03.06.2006</v>
          </cell>
        </row>
        <row r="195">
          <cell r="S195" t="str">
            <v>Zeit</v>
          </cell>
          <cell r="T195" t="str">
            <v>Spielnr.</v>
          </cell>
          <cell r="U195" t="str">
            <v>Liga</v>
          </cell>
          <cell r="V195" t="str">
            <v>Halle</v>
          </cell>
          <cell r="W195" t="str">
            <v>Team A</v>
          </cell>
          <cell r="Y195" t="str">
            <v>Team B</v>
          </cell>
          <cell r="Z195" t="str">
            <v>Kampfgericht</v>
          </cell>
          <cell r="AA195" t="str">
            <v>Erg A</v>
          </cell>
          <cell r="AB195" t="str">
            <v>Erg B</v>
          </cell>
        </row>
        <row r="196">
          <cell r="W196" t="str">
            <v>Halle QC - John-F-Kennedy-Schule neu (Feld 3)</v>
          </cell>
        </row>
        <row r="198">
          <cell r="Q198" t="str">
            <v>mU16-038</v>
          </cell>
          <cell r="R198">
            <v>38871</v>
          </cell>
          <cell r="S198" t="str">
            <v>09.00</v>
          </cell>
          <cell r="T198" t="str">
            <v>SA•0900•QC</v>
          </cell>
          <cell r="U198" t="str">
            <v>mU16 Gr 7</v>
          </cell>
          <cell r="V198" t="str">
            <v>John-F-Kennedy-Schule neu (Feld 3)</v>
          </cell>
          <cell r="W198" t="str">
            <v>Eintracht Frankfurt 1</v>
          </cell>
          <cell r="X198" t="str">
            <v xml:space="preserve"> -</v>
          </cell>
          <cell r="Y198" t="str">
            <v>Rotenburg/Scheeßel</v>
          </cell>
          <cell r="Z198" t="str">
            <v>mU16  BG Zehlendorf 2</v>
          </cell>
          <cell r="AA198">
            <v>61</v>
          </cell>
          <cell r="AB198">
            <v>16</v>
          </cell>
          <cell r="AC198" t="str">
            <v>Ciesielski</v>
          </cell>
          <cell r="AD198" t="str">
            <v>Pietrzak</v>
          </cell>
          <cell r="AE198" t="str">
            <v>kein 3. SR</v>
          </cell>
        </row>
        <row r="199">
          <cell r="Q199" t="str">
            <v>mU16-043</v>
          </cell>
          <cell r="R199">
            <v>38871</v>
          </cell>
          <cell r="S199" t="str">
            <v>09.45</v>
          </cell>
          <cell r="T199" t="str">
            <v>SA•0945•QC</v>
          </cell>
          <cell r="U199" t="str">
            <v>mU16 Gr 8</v>
          </cell>
          <cell r="V199" t="str">
            <v>John-F-Kennedy-Schule neu (Feld 3)</v>
          </cell>
          <cell r="W199" t="str">
            <v>BG Zehlendorf 2</v>
          </cell>
          <cell r="X199" t="str">
            <v xml:space="preserve"> -</v>
          </cell>
          <cell r="Y199" t="str">
            <v>TV Dieburg Blues</v>
          </cell>
          <cell r="Z199" t="str">
            <v>mU16  Rotenburg/Scheeßel</v>
          </cell>
          <cell r="AA199">
            <v>20</v>
          </cell>
          <cell r="AB199">
            <v>69</v>
          </cell>
          <cell r="AC199" t="str">
            <v>Ciesielski</v>
          </cell>
          <cell r="AD199" t="str">
            <v>Pietrzak</v>
          </cell>
          <cell r="AE199" t="str">
            <v>kein 3. SR</v>
          </cell>
        </row>
        <row r="200">
          <cell r="Q200" t="str">
            <v>wU18-16</v>
          </cell>
          <cell r="R200">
            <v>38871</v>
          </cell>
          <cell r="S200" t="str">
            <v>10.30</v>
          </cell>
          <cell r="T200" t="str">
            <v>SA•1030•QC</v>
          </cell>
          <cell r="U200" t="str">
            <v>wU18 Gr 6</v>
          </cell>
          <cell r="V200" t="str">
            <v>John-F-Kennedy-Schule neu (Feld 3)</v>
          </cell>
          <cell r="W200" t="str">
            <v>Lehrter SV</v>
          </cell>
          <cell r="X200" t="str">
            <v xml:space="preserve"> -</v>
          </cell>
          <cell r="Y200" t="str">
            <v>BG2000 Berlin</v>
          </cell>
          <cell r="Z200" t="str">
            <v>mU16  TV Dieburg Blues</v>
          </cell>
          <cell r="AA200">
            <v>35</v>
          </cell>
          <cell r="AB200">
            <v>16</v>
          </cell>
          <cell r="AC200" t="str">
            <v>Ciesielski</v>
          </cell>
          <cell r="AD200" t="str">
            <v>Pietrzak</v>
          </cell>
          <cell r="AE200" t="str">
            <v>kein 3. SR</v>
          </cell>
        </row>
        <row r="201">
          <cell r="Q201" t="str">
            <v>mU16-008</v>
          </cell>
          <cell r="R201">
            <v>38871</v>
          </cell>
          <cell r="S201" t="str">
            <v>11.15</v>
          </cell>
          <cell r="T201" t="str">
            <v>SA•1115•QC</v>
          </cell>
          <cell r="U201" t="str">
            <v>mU16 Gr 2</v>
          </cell>
          <cell r="V201" t="str">
            <v>John-F-Kennedy-Schule neu (Feld 3)</v>
          </cell>
          <cell r="W201" t="str">
            <v>DBV Charlottenburg</v>
          </cell>
          <cell r="X201" t="str">
            <v xml:space="preserve"> -</v>
          </cell>
          <cell r="Y201" t="str">
            <v>UAB Wien</v>
          </cell>
          <cell r="Z201" t="str">
            <v>wU18  BG2000 Berlin</v>
          </cell>
          <cell r="AA201">
            <v>46</v>
          </cell>
          <cell r="AB201">
            <v>37</v>
          </cell>
          <cell r="AC201" t="str">
            <v>Lohmüller</v>
          </cell>
          <cell r="AD201" t="str">
            <v>Detgen</v>
          </cell>
          <cell r="AE201" t="str">
            <v>kein 3. SR</v>
          </cell>
        </row>
        <row r="202">
          <cell r="Q202" t="str">
            <v>mU16-002</v>
          </cell>
          <cell r="R202">
            <v>38871</v>
          </cell>
          <cell r="S202" t="str">
            <v>12.00</v>
          </cell>
          <cell r="T202" t="str">
            <v>SA•1200•QC</v>
          </cell>
          <cell r="U202" t="str">
            <v>mU16 Gr 1</v>
          </cell>
          <cell r="V202" t="str">
            <v>John-F-Kennedy-Schule neu (Feld 3)</v>
          </cell>
          <cell r="W202" t="str">
            <v>Klosterneuburg</v>
          </cell>
          <cell r="X202" t="str">
            <v xml:space="preserve"> -</v>
          </cell>
          <cell r="Y202" t="str">
            <v>TG 1837 Hanau</v>
          </cell>
          <cell r="Z202" t="str">
            <v>mU16  UAB Wien</v>
          </cell>
          <cell r="AA202">
            <v>28</v>
          </cell>
          <cell r="AB202">
            <v>39</v>
          </cell>
          <cell r="AC202" t="str">
            <v>Lohmüller</v>
          </cell>
          <cell r="AD202" t="str">
            <v>Detgen</v>
          </cell>
          <cell r="AE202" t="str">
            <v>kein 3. SR</v>
          </cell>
        </row>
        <row r="203">
          <cell r="Q203" t="str">
            <v>mU16-014</v>
          </cell>
          <cell r="R203">
            <v>38871</v>
          </cell>
          <cell r="S203" t="str">
            <v>12.45</v>
          </cell>
          <cell r="T203" t="str">
            <v>SA•1245•QC</v>
          </cell>
          <cell r="U203" t="str">
            <v>mU16 Gr 3</v>
          </cell>
          <cell r="V203" t="str">
            <v>John-F-Kennedy-Schule neu (Feld 3)</v>
          </cell>
          <cell r="W203" t="str">
            <v>CB Recklinghausen</v>
          </cell>
          <cell r="X203" t="str">
            <v xml:space="preserve"> -</v>
          </cell>
          <cell r="Y203" t="str">
            <v>VfL Pinneberg 1</v>
          </cell>
          <cell r="Z203" t="str">
            <v>mU16  TG 1837 Hanau</v>
          </cell>
          <cell r="AA203">
            <v>20</v>
          </cell>
          <cell r="AB203">
            <v>50</v>
          </cell>
          <cell r="AC203" t="str">
            <v>Lohmüller</v>
          </cell>
          <cell r="AD203" t="str">
            <v>Jerab</v>
          </cell>
          <cell r="AE203" t="str">
            <v>kein 3. SR</v>
          </cell>
        </row>
        <row r="204">
          <cell r="Q204" t="str">
            <v>mU16-040</v>
          </cell>
          <cell r="R204">
            <v>38871</v>
          </cell>
          <cell r="S204" t="str">
            <v>13.30</v>
          </cell>
          <cell r="T204" t="str">
            <v>SA•1330•QC</v>
          </cell>
          <cell r="U204" t="str">
            <v>mU16 Gr 7</v>
          </cell>
          <cell r="V204" t="str">
            <v>John-F-Kennedy-Schule neu (Feld 3)</v>
          </cell>
          <cell r="W204" t="str">
            <v>Rotenburg/Scheeßel</v>
          </cell>
          <cell r="X204" t="str">
            <v xml:space="preserve"> -</v>
          </cell>
          <cell r="Y204" t="str">
            <v>Rumelner TV 2</v>
          </cell>
          <cell r="Z204" t="str">
            <v>mU16  VfL Pinneberg 1</v>
          </cell>
          <cell r="AA204">
            <v>53</v>
          </cell>
          <cell r="AB204">
            <v>23</v>
          </cell>
          <cell r="AC204" t="str">
            <v>Baranowski</v>
          </cell>
          <cell r="AD204" t="str">
            <v>Jerab</v>
          </cell>
          <cell r="AE204" t="str">
            <v>kein 3. SR</v>
          </cell>
        </row>
        <row r="205">
          <cell r="Q205" t="str">
            <v>mU16-045</v>
          </cell>
          <cell r="R205">
            <v>38871</v>
          </cell>
          <cell r="S205" t="str">
            <v>14.15</v>
          </cell>
          <cell r="T205" t="str">
            <v>SA•1415•QC</v>
          </cell>
          <cell r="U205" t="str">
            <v>mU16 Gr 8</v>
          </cell>
          <cell r="V205" t="str">
            <v>John-F-Kennedy-Schule neu (Feld 3)</v>
          </cell>
          <cell r="W205" t="str">
            <v>BG Zehlendorf 2</v>
          </cell>
          <cell r="X205" t="str">
            <v xml:space="preserve"> -</v>
          </cell>
          <cell r="Y205" t="str">
            <v>Järva Demons</v>
          </cell>
          <cell r="Z205" t="str">
            <v>mU16  Rumelner TV 2</v>
          </cell>
          <cell r="AA205">
            <v>25</v>
          </cell>
          <cell r="AB205">
            <v>72</v>
          </cell>
          <cell r="AC205" t="str">
            <v>Baranowski</v>
          </cell>
          <cell r="AD205" t="str">
            <v>Lottermoser</v>
          </cell>
          <cell r="AE205" t="str">
            <v>kein 3. SR</v>
          </cell>
        </row>
        <row r="206">
          <cell r="Q206" t="str">
            <v>mU16-010</v>
          </cell>
          <cell r="R206">
            <v>38871</v>
          </cell>
          <cell r="S206" t="str">
            <v>15.00</v>
          </cell>
          <cell r="T206" t="str">
            <v>SA•1500•QC</v>
          </cell>
          <cell r="U206" t="str">
            <v>mU16 Gr 2</v>
          </cell>
          <cell r="V206" t="str">
            <v>John-F-Kennedy-Schule neu (Feld 3)</v>
          </cell>
          <cell r="W206" t="str">
            <v>UAB Wien</v>
          </cell>
          <cell r="X206" t="str">
            <v xml:space="preserve"> -</v>
          </cell>
          <cell r="Y206" t="str">
            <v>Walddörfer SV</v>
          </cell>
          <cell r="Z206" t="str">
            <v>mU16  Järva Demons</v>
          </cell>
          <cell r="AA206">
            <v>42</v>
          </cell>
          <cell r="AB206">
            <v>43</v>
          </cell>
          <cell r="AC206" t="str">
            <v>Waclawik</v>
          </cell>
          <cell r="AD206" t="str">
            <v>Lottermoser</v>
          </cell>
          <cell r="AE206" t="str">
            <v>kein 3. SR</v>
          </cell>
        </row>
        <row r="207">
          <cell r="Q207" t="str">
            <v>mU16-004</v>
          </cell>
          <cell r="R207">
            <v>38871</v>
          </cell>
          <cell r="S207" t="str">
            <v>15.45</v>
          </cell>
          <cell r="T207" t="str">
            <v>SA•1545•QC</v>
          </cell>
          <cell r="U207" t="str">
            <v>mU16 Gr 1</v>
          </cell>
          <cell r="V207" t="str">
            <v>John-F-Kennedy-Schule neu (Feld 3)</v>
          </cell>
          <cell r="W207" t="str">
            <v>TG 1837 Hanau</v>
          </cell>
          <cell r="X207" t="str">
            <v xml:space="preserve"> -</v>
          </cell>
          <cell r="Y207" t="str">
            <v>ATV Haltern</v>
          </cell>
          <cell r="Z207" t="str">
            <v>mU16  Walddörfer SV</v>
          </cell>
          <cell r="AA207">
            <v>48</v>
          </cell>
          <cell r="AB207">
            <v>56</v>
          </cell>
          <cell r="AC207" t="str">
            <v>Waclawik</v>
          </cell>
          <cell r="AD207" t="str">
            <v>Gise</v>
          </cell>
          <cell r="AE207" t="str">
            <v>kein 3. SR</v>
          </cell>
        </row>
        <row r="208">
          <cell r="Q208" t="str">
            <v>mU16-016</v>
          </cell>
          <cell r="R208">
            <v>38871</v>
          </cell>
          <cell r="S208" t="str">
            <v>16.30</v>
          </cell>
          <cell r="T208" t="str">
            <v>SA•1630•QC</v>
          </cell>
          <cell r="U208" t="str">
            <v>mU16 Gr 3</v>
          </cell>
          <cell r="V208" t="str">
            <v>John-F-Kennedy-Schule neu (Feld 3)</v>
          </cell>
          <cell r="W208" t="str">
            <v>VfL Pinneberg 1</v>
          </cell>
          <cell r="X208" t="str">
            <v xml:space="preserve"> -</v>
          </cell>
          <cell r="Y208" t="str">
            <v>Emder TV</v>
          </cell>
          <cell r="Z208" t="str">
            <v>mU16  ATV Haltern</v>
          </cell>
          <cell r="AA208">
            <v>64</v>
          </cell>
          <cell r="AB208">
            <v>14</v>
          </cell>
          <cell r="AC208" t="str">
            <v>Waclawik</v>
          </cell>
          <cell r="AD208" t="str">
            <v>Gise</v>
          </cell>
          <cell r="AE208" t="str">
            <v>kein 3. SR</v>
          </cell>
        </row>
        <row r="209">
          <cell r="Q209" t="str">
            <v>mU16-042</v>
          </cell>
          <cell r="R209">
            <v>38871</v>
          </cell>
          <cell r="S209" t="str">
            <v>17.15</v>
          </cell>
          <cell r="T209" t="str">
            <v>SA•1715•QC</v>
          </cell>
          <cell r="U209" t="str">
            <v>mU16 Gr 7</v>
          </cell>
          <cell r="V209" t="str">
            <v>John-F-Kennedy-Schule neu (Feld 3)</v>
          </cell>
          <cell r="W209" t="str">
            <v>Rumelner TV 2</v>
          </cell>
          <cell r="X209" t="str">
            <v xml:space="preserve"> -</v>
          </cell>
          <cell r="Y209" t="str">
            <v>Eintracht Frankfurt 1</v>
          </cell>
          <cell r="Z209" t="str">
            <v>mU16  Emder TV</v>
          </cell>
          <cell r="AA209">
            <v>15</v>
          </cell>
          <cell r="AB209">
            <v>77</v>
          </cell>
          <cell r="AC209" t="str">
            <v>Al Attar</v>
          </cell>
          <cell r="AD209" t="str">
            <v>Kowalczyk</v>
          </cell>
          <cell r="AE209" t="str">
            <v>kein 3. SR</v>
          </cell>
        </row>
        <row r="210">
          <cell r="Q210" t="str">
            <v>mU16-047</v>
          </cell>
          <cell r="R210">
            <v>38871</v>
          </cell>
          <cell r="S210" t="str">
            <v>18.00</v>
          </cell>
          <cell r="T210" t="str">
            <v>SA•1800•QC</v>
          </cell>
          <cell r="U210" t="str">
            <v>mU16 Gr 8</v>
          </cell>
          <cell r="V210" t="str">
            <v>John-F-Kennedy-Schule neu (Feld 3)</v>
          </cell>
          <cell r="W210" t="str">
            <v>Lehrter SV</v>
          </cell>
          <cell r="X210" t="str">
            <v xml:space="preserve"> -</v>
          </cell>
          <cell r="Y210" t="str">
            <v>BG Zehlendorf 2</v>
          </cell>
          <cell r="Z210" t="str">
            <v>mU16  Eintracht Frankfurt 1</v>
          </cell>
          <cell r="AA210">
            <v>44</v>
          </cell>
          <cell r="AB210">
            <v>41</v>
          </cell>
          <cell r="AC210" t="str">
            <v>Al Attar</v>
          </cell>
          <cell r="AD210" t="str">
            <v>Kowalczyk</v>
          </cell>
          <cell r="AE210" t="str">
            <v>kein 3. SR</v>
          </cell>
        </row>
        <row r="211">
          <cell r="Q211" t="str">
            <v>mU16-012</v>
          </cell>
          <cell r="R211">
            <v>38871</v>
          </cell>
          <cell r="S211" t="str">
            <v>18.45</v>
          </cell>
          <cell r="T211" t="str">
            <v>SA•1845•QC</v>
          </cell>
          <cell r="U211" t="str">
            <v>mU16 Gr 2</v>
          </cell>
          <cell r="V211" t="str">
            <v>John-F-Kennedy-Schule neu (Feld 3)</v>
          </cell>
          <cell r="W211" t="str">
            <v>Walddörfer SV</v>
          </cell>
          <cell r="X211" t="str">
            <v xml:space="preserve"> -</v>
          </cell>
          <cell r="Y211" t="str">
            <v>DBV Charlottenburg</v>
          </cell>
          <cell r="Z211" t="str">
            <v>mU16  BG Zehlendorf 2</v>
          </cell>
          <cell r="AA211">
            <v>39</v>
          </cell>
          <cell r="AB211">
            <v>33</v>
          </cell>
          <cell r="AC211" t="str">
            <v>Al Attar</v>
          </cell>
          <cell r="AD211" t="str">
            <v>Kowalczyk</v>
          </cell>
          <cell r="AE211" t="str">
            <v>kein 3. SR</v>
          </cell>
        </row>
        <row r="212">
          <cell r="Q212" t="str">
            <v>mU16-006</v>
          </cell>
          <cell r="R212">
            <v>38871</v>
          </cell>
          <cell r="S212" t="str">
            <v>19.30</v>
          </cell>
          <cell r="T212" t="str">
            <v>SA•1930•QC</v>
          </cell>
          <cell r="U212" t="str">
            <v>mU16 Gr 1</v>
          </cell>
          <cell r="V212" t="str">
            <v>John-F-Kennedy-Schule neu (Feld 3)</v>
          </cell>
          <cell r="W212" t="str">
            <v>ATV Haltern</v>
          </cell>
          <cell r="X212" t="str">
            <v xml:space="preserve"> -</v>
          </cell>
          <cell r="Y212" t="str">
            <v>Klosterneuburg</v>
          </cell>
          <cell r="Z212" t="str">
            <v>mU16  DBV Charlottenburg</v>
          </cell>
          <cell r="AA212">
            <v>43</v>
          </cell>
          <cell r="AB212">
            <v>17</v>
          </cell>
          <cell r="AC212" t="str">
            <v>Góralski</v>
          </cell>
          <cell r="AD212" t="str">
            <v>Lis</v>
          </cell>
          <cell r="AE212" t="str">
            <v>kein 3. SR</v>
          </cell>
        </row>
        <row r="213">
          <cell r="Q213" t="str">
            <v>mU16-018</v>
          </cell>
          <cell r="R213">
            <v>38871</v>
          </cell>
          <cell r="S213" t="str">
            <v>20.15</v>
          </cell>
          <cell r="T213" t="str">
            <v>SA•2015•QC</v>
          </cell>
          <cell r="U213" t="str">
            <v>mU16 Gr 3</v>
          </cell>
          <cell r="V213" t="str">
            <v>John-F-Kennedy-Schule neu (Feld 3)</v>
          </cell>
          <cell r="W213" t="str">
            <v>Emder TV</v>
          </cell>
          <cell r="X213" t="str">
            <v xml:space="preserve"> -</v>
          </cell>
          <cell r="Y213" t="str">
            <v>CB Recklinghausen</v>
          </cell>
          <cell r="Z213" t="str">
            <v>mU16  Klosterneuburg</v>
          </cell>
          <cell r="AA213">
            <v>22</v>
          </cell>
          <cell r="AB213">
            <v>19</v>
          </cell>
          <cell r="AC213" t="str">
            <v>Góralski</v>
          </cell>
          <cell r="AD213" t="str">
            <v>Lis</v>
          </cell>
          <cell r="AE213" t="str">
            <v>kein 3. SR</v>
          </cell>
        </row>
        <row r="214">
          <cell r="Q214" t="str">
            <v>mU18-21</v>
          </cell>
          <cell r="R214">
            <v>38871</v>
          </cell>
          <cell r="S214" t="str">
            <v>21.00</v>
          </cell>
          <cell r="T214" t="str">
            <v>SA•2100•QC</v>
          </cell>
          <cell r="U214" t="str">
            <v>mU18 Q 1-8</v>
          </cell>
          <cell r="V214" t="str">
            <v>John-F-Kennedy-Schule neu (Feld 3)</v>
          </cell>
          <cell r="W214" t="str">
            <v>AMTV/Meiendorfer SV 1</v>
          </cell>
          <cell r="X214" t="str">
            <v xml:space="preserve"> -</v>
          </cell>
          <cell r="Y214" t="str">
            <v>Walddörfer SV</v>
          </cell>
          <cell r="Z214" t="str">
            <v>mU16  CB Recklinghausen</v>
          </cell>
          <cell r="AA214">
            <v>39</v>
          </cell>
          <cell r="AB214">
            <v>40</v>
          </cell>
          <cell r="AC214" t="str">
            <v>Góralski</v>
          </cell>
          <cell r="AD214" t="str">
            <v>Lis</v>
          </cell>
          <cell r="AE214" t="str">
            <v>kein 3. SR</v>
          </cell>
        </row>
        <row r="217">
          <cell r="W217" t="str">
            <v>Halle QD - John-F-Kennedy-Schule alt</v>
          </cell>
        </row>
        <row r="219">
          <cell r="Q219" t="str">
            <v>mU16-025</v>
          </cell>
          <cell r="R219">
            <v>38871</v>
          </cell>
          <cell r="S219" t="str">
            <v>09.00</v>
          </cell>
          <cell r="T219" t="str">
            <v>SA•0900•QD</v>
          </cell>
          <cell r="U219" t="str">
            <v>mU16 Gr 5</v>
          </cell>
          <cell r="V219" t="str">
            <v>John-F-Kennedy-Schule alt</v>
          </cell>
          <cell r="W219" t="str">
            <v>Hertener Löwen</v>
          </cell>
          <cell r="X219" t="str">
            <v xml:space="preserve"> -</v>
          </cell>
          <cell r="Y219" t="str">
            <v>VfL Pinneberg 2</v>
          </cell>
          <cell r="Z219" t="str">
            <v>mU16  MKS MOS Konin</v>
          </cell>
          <cell r="AA219">
            <v>65</v>
          </cell>
          <cell r="AB219">
            <v>13</v>
          </cell>
          <cell r="AC219" t="str">
            <v>Kowalczyk</v>
          </cell>
          <cell r="AD219" t="str">
            <v>Sass</v>
          </cell>
          <cell r="AE219" t="str">
            <v>kein 3. SR</v>
          </cell>
        </row>
        <row r="220">
          <cell r="Q220" t="str">
            <v>mU16-026</v>
          </cell>
          <cell r="R220">
            <v>38871</v>
          </cell>
          <cell r="S220" t="str">
            <v>09.45</v>
          </cell>
          <cell r="T220" t="str">
            <v>SA•0945•QD</v>
          </cell>
          <cell r="U220" t="str">
            <v>mU16 Gr 5</v>
          </cell>
          <cell r="V220" t="str">
            <v>John-F-Kennedy-Schule alt</v>
          </cell>
          <cell r="W220" t="str">
            <v>MKS MOS Konin</v>
          </cell>
          <cell r="X220" t="str">
            <v xml:space="preserve"> -</v>
          </cell>
          <cell r="Y220" t="str">
            <v>Rumelner TV 1</v>
          </cell>
          <cell r="Z220" t="str">
            <v>mU16  VfL Pinneberg 2</v>
          </cell>
          <cell r="AA220">
            <v>18</v>
          </cell>
          <cell r="AB220">
            <v>44</v>
          </cell>
          <cell r="AC220" t="str">
            <v>Kowalczyk</v>
          </cell>
          <cell r="AD220" t="str">
            <v>Sass</v>
          </cell>
          <cell r="AE220" t="str">
            <v>kein 3. SR</v>
          </cell>
        </row>
        <row r="221">
          <cell r="Q221" t="str">
            <v>mU16-019</v>
          </cell>
          <cell r="R221">
            <v>38871</v>
          </cell>
          <cell r="S221" t="str">
            <v>10.30</v>
          </cell>
          <cell r="T221" t="str">
            <v>SA•1030•QD</v>
          </cell>
          <cell r="U221" t="str">
            <v>mU16 Gr 4</v>
          </cell>
          <cell r="V221" t="str">
            <v>John-F-Kennedy-Schule alt</v>
          </cell>
          <cell r="W221" t="str">
            <v>AMTV/Meiendorfer SV 2</v>
          </cell>
          <cell r="X221" t="str">
            <v xml:space="preserve"> -</v>
          </cell>
          <cell r="Y221" t="str">
            <v>Thermia Karlovy Vary</v>
          </cell>
          <cell r="Z221" t="str">
            <v>mU16  Rumelner TV 1</v>
          </cell>
          <cell r="AA221">
            <v>17</v>
          </cell>
          <cell r="AB221">
            <v>38</v>
          </cell>
          <cell r="AC221" t="str">
            <v>Kowalczyk</v>
          </cell>
          <cell r="AD221" t="str">
            <v>Sass</v>
          </cell>
          <cell r="AE221" t="str">
            <v>kein 3. SR</v>
          </cell>
        </row>
        <row r="222">
          <cell r="Q222" t="str">
            <v>mU16-020</v>
          </cell>
          <cell r="R222">
            <v>38871</v>
          </cell>
          <cell r="S222" t="str">
            <v>11.15</v>
          </cell>
          <cell r="T222" t="str">
            <v>SA•1115•QD</v>
          </cell>
          <cell r="U222" t="str">
            <v>mU16 Gr 4</v>
          </cell>
          <cell r="V222" t="str">
            <v>John-F-Kennedy-Schule alt</v>
          </cell>
          <cell r="W222" t="str">
            <v>EOSC Offenbach</v>
          </cell>
          <cell r="X222" t="str">
            <v xml:space="preserve"> -</v>
          </cell>
          <cell r="Y222" t="str">
            <v>AC Berlin</v>
          </cell>
          <cell r="Z222" t="str">
            <v>mU16  Thermia Karlovy Vary</v>
          </cell>
          <cell r="AA222">
            <v>51</v>
          </cell>
          <cell r="AB222">
            <v>39</v>
          </cell>
          <cell r="AC222" t="str">
            <v>van der Bij</v>
          </cell>
          <cell r="AD222" t="str">
            <v>Lüdtke</v>
          </cell>
          <cell r="AE222" t="str">
            <v>kein 3. SR</v>
          </cell>
        </row>
        <row r="223">
          <cell r="Q223" t="str">
            <v>wU18-01</v>
          </cell>
          <cell r="R223">
            <v>38871</v>
          </cell>
          <cell r="S223" t="str">
            <v>12.00</v>
          </cell>
          <cell r="T223" t="str">
            <v>SA•1200•QD</v>
          </cell>
          <cell r="U223" t="str">
            <v>wU18 Gr 1</v>
          </cell>
          <cell r="V223" t="str">
            <v>John-F-Kennedy-Schule alt</v>
          </cell>
          <cell r="W223" t="str">
            <v>DJK Essen Frintrop</v>
          </cell>
          <cell r="X223" t="str">
            <v xml:space="preserve"> -</v>
          </cell>
          <cell r="Y223" t="str">
            <v>Eintracht Frankfurt</v>
          </cell>
          <cell r="Z223" t="str">
            <v>mU16  AC Berlin</v>
          </cell>
          <cell r="AA223">
            <v>39</v>
          </cell>
          <cell r="AB223">
            <v>36</v>
          </cell>
          <cell r="AC223" t="str">
            <v>van der Bij</v>
          </cell>
          <cell r="AD223" t="str">
            <v>Lüdtke</v>
          </cell>
          <cell r="AE223" t="str">
            <v>kein 3. SR</v>
          </cell>
        </row>
        <row r="224">
          <cell r="Q224" t="str">
            <v>mU16-027</v>
          </cell>
          <cell r="R224">
            <v>38871</v>
          </cell>
          <cell r="S224" t="str">
            <v>12.45</v>
          </cell>
          <cell r="T224" t="str">
            <v>SA•1245•QD</v>
          </cell>
          <cell r="U224" t="str">
            <v>mU16 Gr 5</v>
          </cell>
          <cell r="V224" t="str">
            <v>John-F-Kennedy-Schule alt</v>
          </cell>
          <cell r="W224" t="str">
            <v>Hertener Löwen</v>
          </cell>
          <cell r="X224" t="str">
            <v xml:space="preserve"> -</v>
          </cell>
          <cell r="Y224" t="str">
            <v>MKS MOS Konin</v>
          </cell>
          <cell r="Z224" t="str">
            <v>wU18  Eintracht Frankfurt</v>
          </cell>
          <cell r="AA224">
            <v>50</v>
          </cell>
          <cell r="AB224">
            <v>28</v>
          </cell>
          <cell r="AC224" t="str">
            <v>Kolar</v>
          </cell>
          <cell r="AD224" t="str">
            <v>Pflanzer</v>
          </cell>
          <cell r="AE224" t="str">
            <v>kein 3. SR</v>
          </cell>
        </row>
        <row r="225">
          <cell r="Q225" t="str">
            <v>mU16-028</v>
          </cell>
          <cell r="R225">
            <v>38871</v>
          </cell>
          <cell r="S225" t="str">
            <v>13.30</v>
          </cell>
          <cell r="T225" t="str">
            <v>SA•1330•QD</v>
          </cell>
          <cell r="U225" t="str">
            <v>mU16 Gr 5</v>
          </cell>
          <cell r="V225" t="str">
            <v>John-F-Kennedy-Schule alt</v>
          </cell>
          <cell r="W225" t="str">
            <v>Rumelner TV 1</v>
          </cell>
          <cell r="X225" t="str">
            <v xml:space="preserve"> -</v>
          </cell>
          <cell r="Y225" t="str">
            <v>VfL Pinneberg 2</v>
          </cell>
          <cell r="Z225" t="str">
            <v>mU16  MKS MOS Konin</v>
          </cell>
          <cell r="AA225">
            <v>34</v>
          </cell>
          <cell r="AB225">
            <v>42</v>
          </cell>
          <cell r="AC225" t="str">
            <v>Kolar</v>
          </cell>
          <cell r="AD225" t="str">
            <v>Pflanzer</v>
          </cell>
          <cell r="AE225" t="str">
            <v>kein 3. SR</v>
          </cell>
        </row>
        <row r="226">
          <cell r="Q226" t="str">
            <v>mU16-021</v>
          </cell>
          <cell r="R226">
            <v>38871</v>
          </cell>
          <cell r="S226" t="str">
            <v>14.15</v>
          </cell>
          <cell r="T226" t="str">
            <v>SA•1415•QD</v>
          </cell>
          <cell r="U226" t="str">
            <v>mU16 Gr 4</v>
          </cell>
          <cell r="V226" t="str">
            <v>John-F-Kennedy-Schule alt</v>
          </cell>
          <cell r="W226" t="str">
            <v>AMTV/Meiendorfer SV 2</v>
          </cell>
          <cell r="X226" t="str">
            <v xml:space="preserve"> -</v>
          </cell>
          <cell r="Y226" t="str">
            <v>EOSC Offenbach</v>
          </cell>
          <cell r="Z226" t="str">
            <v>mU16  VfL Pinneberg 2</v>
          </cell>
          <cell r="AA226">
            <v>52</v>
          </cell>
          <cell r="AB226">
            <v>40</v>
          </cell>
          <cell r="AC226" t="str">
            <v>Stange</v>
          </cell>
          <cell r="AD226" t="str">
            <v>Majak</v>
          </cell>
          <cell r="AE226" t="str">
            <v>kein 3. SR</v>
          </cell>
        </row>
        <row r="227">
          <cell r="Q227" t="str">
            <v>mU16-022</v>
          </cell>
          <cell r="R227">
            <v>38871</v>
          </cell>
          <cell r="S227" t="str">
            <v>15.00</v>
          </cell>
          <cell r="T227" t="str">
            <v>SA•1500•QD</v>
          </cell>
          <cell r="U227" t="str">
            <v>mU16 Gr 4</v>
          </cell>
          <cell r="V227" t="str">
            <v>John-F-Kennedy-Schule alt</v>
          </cell>
          <cell r="W227" t="str">
            <v>AC Berlin</v>
          </cell>
          <cell r="X227" t="str">
            <v xml:space="preserve"> -</v>
          </cell>
          <cell r="Y227" t="str">
            <v>Thermia Karlovy Vary</v>
          </cell>
          <cell r="Z227" t="str">
            <v>mU16  EOSC Offenbach</v>
          </cell>
          <cell r="AA227">
            <v>33</v>
          </cell>
          <cell r="AB227">
            <v>54</v>
          </cell>
          <cell r="AC227" t="str">
            <v>Weege</v>
          </cell>
          <cell r="AD227" t="str">
            <v>Majak</v>
          </cell>
          <cell r="AE227" t="str">
            <v>kein 3. SR</v>
          </cell>
        </row>
        <row r="228">
          <cell r="Q228" t="str">
            <v>wU18-17</v>
          </cell>
          <cell r="R228">
            <v>38871</v>
          </cell>
          <cell r="S228" t="str">
            <v>15.45</v>
          </cell>
          <cell r="T228" t="str">
            <v>SA•1545•QD</v>
          </cell>
          <cell r="U228" t="str">
            <v>wU18 Gr 6</v>
          </cell>
          <cell r="V228" t="str">
            <v>John-F-Kennedy-Schule alt</v>
          </cell>
          <cell r="W228" t="str">
            <v>AMTV/Meiendorfer SV</v>
          </cell>
          <cell r="X228" t="str">
            <v xml:space="preserve"> -</v>
          </cell>
          <cell r="Y228" t="str">
            <v>Lehrter SV</v>
          </cell>
          <cell r="Z228" t="str">
            <v>mU16  Thermia Karlovy Vary</v>
          </cell>
          <cell r="AA228">
            <v>27</v>
          </cell>
          <cell r="AB228">
            <v>28</v>
          </cell>
          <cell r="AC228" t="str">
            <v>Weege</v>
          </cell>
          <cell r="AD228" t="str">
            <v>Fydrych</v>
          </cell>
          <cell r="AE228" t="str">
            <v>kein 3. SR</v>
          </cell>
        </row>
        <row r="229">
          <cell r="Q229" t="str">
            <v>wU18-02</v>
          </cell>
          <cell r="R229">
            <v>38871</v>
          </cell>
          <cell r="S229" t="str">
            <v>16.30</v>
          </cell>
          <cell r="T229" t="str">
            <v>SA•1630•QD</v>
          </cell>
          <cell r="U229" t="str">
            <v>wU18 Gr 1</v>
          </cell>
          <cell r="V229" t="str">
            <v>John-F-Kennedy-Schule alt</v>
          </cell>
          <cell r="W229" t="str">
            <v>TV Meppen</v>
          </cell>
          <cell r="X229" t="str">
            <v xml:space="preserve"> -</v>
          </cell>
          <cell r="Y229" t="str">
            <v>DJK Essen Frintrop</v>
          </cell>
          <cell r="Z229" t="str">
            <v>wU18  Lehrter SV</v>
          </cell>
          <cell r="AA229">
            <v>29</v>
          </cell>
          <cell r="AB229">
            <v>43</v>
          </cell>
          <cell r="AC229" t="str">
            <v>Bijkerk</v>
          </cell>
          <cell r="AD229" t="str">
            <v>Fydrych</v>
          </cell>
          <cell r="AE229" t="str">
            <v>kein 3. SR</v>
          </cell>
        </row>
        <row r="230">
          <cell r="Q230" t="str">
            <v>mU16-029</v>
          </cell>
          <cell r="R230">
            <v>38871</v>
          </cell>
          <cell r="S230" t="str">
            <v>17.15</v>
          </cell>
          <cell r="T230" t="str">
            <v>SA•1715•QD</v>
          </cell>
          <cell r="U230" t="str">
            <v>mU16 Gr 5</v>
          </cell>
          <cell r="V230" t="str">
            <v>John-F-Kennedy-Schule alt</v>
          </cell>
          <cell r="W230" t="str">
            <v>Rumelner TV 1</v>
          </cell>
          <cell r="X230" t="str">
            <v xml:space="preserve"> -</v>
          </cell>
          <cell r="Y230" t="str">
            <v>Hertener Löwen</v>
          </cell>
          <cell r="Z230" t="str">
            <v>wU18  DJK Essen Frintrop</v>
          </cell>
          <cell r="AA230">
            <v>19</v>
          </cell>
          <cell r="AB230">
            <v>88</v>
          </cell>
          <cell r="AC230" t="str">
            <v>Bijkerk</v>
          </cell>
          <cell r="AD230" t="str">
            <v>Jerab</v>
          </cell>
          <cell r="AE230" t="str">
            <v>kein 3. SR</v>
          </cell>
        </row>
        <row r="231">
          <cell r="Q231" t="str">
            <v>mU16-030</v>
          </cell>
          <cell r="R231">
            <v>38871</v>
          </cell>
          <cell r="S231" t="str">
            <v>18.00</v>
          </cell>
          <cell r="T231" t="str">
            <v>SA•1800•QD</v>
          </cell>
          <cell r="U231" t="str">
            <v>mU16 Gr 5</v>
          </cell>
          <cell r="V231" t="str">
            <v>John-F-Kennedy-Schule alt</v>
          </cell>
          <cell r="W231" t="str">
            <v>VfL Pinneberg 2</v>
          </cell>
          <cell r="X231" t="str">
            <v xml:space="preserve"> -</v>
          </cell>
          <cell r="Y231" t="str">
            <v>MKS MOS Konin</v>
          </cell>
          <cell r="Z231" t="str">
            <v>mU16  Hertener Löwen</v>
          </cell>
          <cell r="AA231">
            <v>29</v>
          </cell>
          <cell r="AB231">
            <v>31</v>
          </cell>
          <cell r="AC231" t="str">
            <v>Cyniak</v>
          </cell>
          <cell r="AD231" t="str">
            <v>Jerab</v>
          </cell>
          <cell r="AE231" t="str">
            <v>kein 3. SR</v>
          </cell>
        </row>
        <row r="232">
          <cell r="Q232" t="str">
            <v>mU16-023</v>
          </cell>
          <cell r="R232">
            <v>38871</v>
          </cell>
          <cell r="S232" t="str">
            <v>18.45</v>
          </cell>
          <cell r="T232" t="str">
            <v>SA•1845•QD</v>
          </cell>
          <cell r="U232" t="str">
            <v>mU16 Gr 4</v>
          </cell>
          <cell r="V232" t="str">
            <v>John-F-Kennedy-Schule alt</v>
          </cell>
          <cell r="W232" t="str">
            <v>AC Berlin</v>
          </cell>
          <cell r="X232" t="str">
            <v xml:space="preserve"> -</v>
          </cell>
          <cell r="Y232" t="str">
            <v>AMTV/Meiendorfer SV 2</v>
          </cell>
          <cell r="Z232" t="str">
            <v>mU16  MKS MOS Konin</v>
          </cell>
          <cell r="AA232">
            <v>23</v>
          </cell>
          <cell r="AB232">
            <v>48</v>
          </cell>
          <cell r="AC232" t="str">
            <v>Cyniak</v>
          </cell>
          <cell r="AD232" t="str">
            <v>Jerab</v>
          </cell>
          <cell r="AE232" t="str">
            <v>kein 3. SR</v>
          </cell>
        </row>
        <row r="233">
          <cell r="Q233" t="str">
            <v>mU16-024</v>
          </cell>
          <cell r="R233">
            <v>38871</v>
          </cell>
          <cell r="S233" t="str">
            <v>19.30</v>
          </cell>
          <cell r="T233" t="str">
            <v>SA•1930•QD</v>
          </cell>
          <cell r="U233" t="str">
            <v>mU16 Gr 4</v>
          </cell>
          <cell r="V233" t="str">
            <v>John-F-Kennedy-Schule alt</v>
          </cell>
          <cell r="W233" t="str">
            <v>Thermia Karlovy Vary</v>
          </cell>
          <cell r="X233" t="str">
            <v xml:space="preserve"> -</v>
          </cell>
          <cell r="Y233" t="str">
            <v>EOSC Offenbach</v>
          </cell>
          <cell r="Z233" t="str">
            <v>mU16  AMTV/Meiendorfer SV 2</v>
          </cell>
          <cell r="AA233">
            <v>52</v>
          </cell>
          <cell r="AB233">
            <v>31</v>
          </cell>
          <cell r="AC233" t="str">
            <v>Guzik</v>
          </cell>
          <cell r="AD233" t="str">
            <v>Lottermoser</v>
          </cell>
          <cell r="AE233" t="str">
            <v>kein 3. SR</v>
          </cell>
        </row>
        <row r="234">
          <cell r="Q234" t="str">
            <v>wU18-03</v>
          </cell>
          <cell r="R234">
            <v>38871</v>
          </cell>
          <cell r="S234" t="str">
            <v>20.15</v>
          </cell>
          <cell r="T234" t="str">
            <v>SA•2015•QD</v>
          </cell>
          <cell r="U234" t="str">
            <v>wU18 Gr 1</v>
          </cell>
          <cell r="V234" t="str">
            <v>John-F-Kennedy-Schule alt</v>
          </cell>
          <cell r="W234" t="str">
            <v>Eintracht Frankfurt</v>
          </cell>
          <cell r="X234" t="str">
            <v xml:space="preserve"> -</v>
          </cell>
          <cell r="Y234" t="str">
            <v>TV Meppen</v>
          </cell>
          <cell r="Z234" t="str">
            <v>mU16  EOSC Offenbach</v>
          </cell>
          <cell r="AA234">
            <v>43</v>
          </cell>
          <cell r="AB234">
            <v>37</v>
          </cell>
          <cell r="AC234" t="str">
            <v>Guzik</v>
          </cell>
          <cell r="AD234" t="str">
            <v>Lottermoser</v>
          </cell>
          <cell r="AE234" t="str">
            <v>kein 3. SR</v>
          </cell>
        </row>
        <row r="235">
          <cell r="Q235" t="str">
            <v>mU18-22</v>
          </cell>
          <cell r="R235">
            <v>38871</v>
          </cell>
          <cell r="S235" t="str">
            <v>21.00</v>
          </cell>
          <cell r="T235" t="str">
            <v>SA•2100•QD</v>
          </cell>
          <cell r="U235" t="str">
            <v>mU18 Q 1-8</v>
          </cell>
          <cell r="V235" t="str">
            <v>John-F-Kennedy-Schule alt</v>
          </cell>
          <cell r="W235" t="str">
            <v>DBV Charlottenburg</v>
          </cell>
          <cell r="X235" t="str">
            <v xml:space="preserve"> -</v>
          </cell>
          <cell r="Y235" t="str">
            <v>Braunschweiger BG</v>
          </cell>
          <cell r="Z235" t="str">
            <v>wU18  TV Meppen</v>
          </cell>
          <cell r="AA235">
            <v>68</v>
          </cell>
          <cell r="AB235">
            <v>21</v>
          </cell>
          <cell r="AC235" t="str">
            <v>Guzik</v>
          </cell>
          <cell r="AD235" t="str">
            <v>Lottermoser</v>
          </cell>
          <cell r="AE235" t="str">
            <v>kein 3. SR</v>
          </cell>
        </row>
        <row r="238">
          <cell r="W238" t="str">
            <v>Halle T - Am Rohrgarten</v>
          </cell>
        </row>
        <row r="240">
          <cell r="Q240" t="str">
            <v>HeLo-07</v>
          </cell>
          <cell r="R240">
            <v>38871</v>
          </cell>
          <cell r="S240" t="str">
            <v>09.00</v>
          </cell>
          <cell r="T240" t="str">
            <v>SA•0900•T</v>
          </cell>
          <cell r="U240" t="str">
            <v>HeLo Gr 3</v>
          </cell>
          <cell r="V240" t="str">
            <v>Am Rohrgarten</v>
          </cell>
          <cell r="W240" t="str">
            <v>Braunschweiger BG 2</v>
          </cell>
          <cell r="X240" t="str">
            <v xml:space="preserve"> -</v>
          </cell>
          <cell r="Y240" t="str">
            <v>BG Zehlendorf 3</v>
          </cell>
          <cell r="Z240" t="str">
            <v>HeHi  Sigulda / Livonija</v>
          </cell>
          <cell r="AA240">
            <v>45</v>
          </cell>
          <cell r="AB240">
            <v>53</v>
          </cell>
          <cell r="AC240" t="str">
            <v>Ras</v>
          </cell>
          <cell r="AD240" t="str">
            <v>Sykulski</v>
          </cell>
          <cell r="AE240" t="str">
            <v>kein 3. SR</v>
          </cell>
        </row>
        <row r="241">
          <cell r="Q241" t="str">
            <v>HeHi-043</v>
          </cell>
          <cell r="R241">
            <v>38871</v>
          </cell>
          <cell r="S241" t="str">
            <v>09.45</v>
          </cell>
          <cell r="T241" t="str">
            <v>SA•0945•T</v>
          </cell>
          <cell r="U241" t="str">
            <v>HeHi Gr 8</v>
          </cell>
          <cell r="V241" t="str">
            <v>Am Rohrgarten</v>
          </cell>
          <cell r="W241" t="str">
            <v>Sigulda / Livonija</v>
          </cell>
          <cell r="X241" t="str">
            <v xml:space="preserve"> -</v>
          </cell>
          <cell r="Y241" t="str">
            <v>Rhein Energie Köln</v>
          </cell>
          <cell r="Z241" t="str">
            <v>HeLo  BG Zehlendorf 3</v>
          </cell>
          <cell r="AA241">
            <v>36</v>
          </cell>
          <cell r="AB241">
            <v>51</v>
          </cell>
          <cell r="AC241" t="str">
            <v>Jannsens</v>
          </cell>
          <cell r="AD241" t="str">
            <v>Sykulski</v>
          </cell>
          <cell r="AE241" t="str">
            <v>kein 3. SR</v>
          </cell>
        </row>
        <row r="242">
          <cell r="Q242" t="str">
            <v>HeHi-044</v>
          </cell>
          <cell r="R242">
            <v>38871</v>
          </cell>
          <cell r="S242" t="str">
            <v>10.30</v>
          </cell>
          <cell r="T242" t="str">
            <v>SA•1030•T</v>
          </cell>
          <cell r="U242" t="str">
            <v>HeHi Gr 8</v>
          </cell>
          <cell r="V242" t="str">
            <v>Am Rohrgarten</v>
          </cell>
          <cell r="W242" t="str">
            <v>Hamburg Rahlstedt</v>
          </cell>
          <cell r="X242" t="str">
            <v xml:space="preserve"> -</v>
          </cell>
          <cell r="Y242" t="str">
            <v>SC Ottensen</v>
          </cell>
          <cell r="Z242" t="str">
            <v>HeHi  Rhein Energie Köln</v>
          </cell>
          <cell r="AA242">
            <v>37</v>
          </cell>
          <cell r="AB242">
            <v>19</v>
          </cell>
          <cell r="AC242" t="str">
            <v>Ras</v>
          </cell>
          <cell r="AD242" t="str">
            <v>Lottermoser</v>
          </cell>
          <cell r="AE242" t="str">
            <v>kein 3. SR</v>
          </cell>
        </row>
        <row r="243">
          <cell r="Q243" t="str">
            <v>HeHi-007</v>
          </cell>
          <cell r="R243">
            <v>38871</v>
          </cell>
          <cell r="S243" t="str">
            <v>11.15</v>
          </cell>
          <cell r="T243" t="str">
            <v>SA•1115•T</v>
          </cell>
          <cell r="U243" t="str">
            <v>HeHi Gr 2</v>
          </cell>
          <cell r="V243" t="str">
            <v>Am Rohrgarten</v>
          </cell>
          <cell r="W243" t="str">
            <v>AMTV Rahlstedt</v>
          </cell>
          <cell r="X243" t="str">
            <v xml:space="preserve"> -</v>
          </cell>
          <cell r="Y243" t="str">
            <v>SG Braunschweig</v>
          </cell>
          <cell r="Z243" t="str">
            <v>HeHi  SC Ottensen</v>
          </cell>
          <cell r="AA243">
            <v>50</v>
          </cell>
          <cell r="AB243">
            <v>37</v>
          </cell>
          <cell r="AC243" t="str">
            <v>Jannsens</v>
          </cell>
          <cell r="AD243" t="str">
            <v>Lottermoser</v>
          </cell>
          <cell r="AE243" t="str">
            <v>kein 3. SR</v>
          </cell>
        </row>
        <row r="244">
          <cell r="Q244" t="str">
            <v>HeHi-008</v>
          </cell>
          <cell r="R244">
            <v>38871</v>
          </cell>
          <cell r="S244" t="str">
            <v>12.00</v>
          </cell>
          <cell r="T244" t="str">
            <v>SA•1200•T</v>
          </cell>
          <cell r="U244" t="str">
            <v>HeHi Gr 2</v>
          </cell>
          <cell r="V244" t="str">
            <v>Am Rohrgarten</v>
          </cell>
          <cell r="W244" t="str">
            <v>Motala Basket</v>
          </cell>
          <cell r="X244" t="str">
            <v xml:space="preserve"> -</v>
          </cell>
          <cell r="Y244" t="str">
            <v>EMTV Rams</v>
          </cell>
          <cell r="Z244" t="str">
            <v>HeHi  SG Braunschweig</v>
          </cell>
          <cell r="AA244">
            <v>28</v>
          </cell>
          <cell r="AB244">
            <v>46</v>
          </cell>
          <cell r="AC244" t="str">
            <v>Jannsens</v>
          </cell>
          <cell r="AD244" t="str">
            <v>Bukowski</v>
          </cell>
          <cell r="AE244" t="str">
            <v>kein 3. SR</v>
          </cell>
        </row>
        <row r="245">
          <cell r="Q245" t="str">
            <v>HeHi-037</v>
          </cell>
          <cell r="R245">
            <v>38871</v>
          </cell>
          <cell r="S245" t="str">
            <v>12.45</v>
          </cell>
          <cell r="T245" t="str">
            <v>SA•1245•T</v>
          </cell>
          <cell r="U245" t="str">
            <v>HeHi Gr 7</v>
          </cell>
          <cell r="V245" t="str">
            <v>Am Rohrgarten</v>
          </cell>
          <cell r="W245" t="str">
            <v>MTV Itzehoe Eagles</v>
          </cell>
          <cell r="X245" t="str">
            <v xml:space="preserve"> -</v>
          </cell>
          <cell r="Y245" t="str">
            <v>UAB Wien</v>
          </cell>
          <cell r="Z245" t="str">
            <v>HeHi  EMTV Rams</v>
          </cell>
          <cell r="AA245">
            <v>40</v>
          </cell>
          <cell r="AB245">
            <v>43</v>
          </cell>
          <cell r="AC245" t="str">
            <v>Busch</v>
          </cell>
          <cell r="AD245" t="str">
            <v>Bukowski</v>
          </cell>
          <cell r="AE245" t="str">
            <v>kein 3. SR</v>
          </cell>
        </row>
        <row r="246">
          <cell r="Q246" t="str">
            <v>HeHi-038</v>
          </cell>
          <cell r="R246">
            <v>38871</v>
          </cell>
          <cell r="S246" t="str">
            <v>13.30</v>
          </cell>
          <cell r="T246" t="str">
            <v>SA•1330•T</v>
          </cell>
          <cell r="U246" t="str">
            <v>HeHi Gr 7</v>
          </cell>
          <cell r="V246" t="str">
            <v>Am Rohrgarten</v>
          </cell>
          <cell r="W246" t="str">
            <v>BG 94 Schwedt</v>
          </cell>
          <cell r="X246" t="str">
            <v xml:space="preserve"> -</v>
          </cell>
          <cell r="Y246" t="str">
            <v>Emder TV</v>
          </cell>
          <cell r="Z246" t="str">
            <v>HeHi  UAB Wien</v>
          </cell>
          <cell r="AA246">
            <v>52</v>
          </cell>
          <cell r="AB246">
            <v>17</v>
          </cell>
          <cell r="AC246" t="str">
            <v>Busch</v>
          </cell>
          <cell r="AD246" t="str">
            <v>Vecera</v>
          </cell>
          <cell r="AE246" t="str">
            <v>kein 3. SR</v>
          </cell>
        </row>
        <row r="247">
          <cell r="Q247" t="str">
            <v>HeLo-08</v>
          </cell>
          <cell r="R247">
            <v>38871</v>
          </cell>
          <cell r="S247" t="str">
            <v>14.15</v>
          </cell>
          <cell r="T247" t="str">
            <v>SA•1415•T</v>
          </cell>
          <cell r="U247" t="str">
            <v>HeLo Gr 3</v>
          </cell>
          <cell r="V247" t="str">
            <v>Am Rohrgarten</v>
          </cell>
          <cell r="W247" t="str">
            <v>Serbischer SK</v>
          </cell>
          <cell r="X247" t="str">
            <v xml:space="preserve"> -</v>
          </cell>
          <cell r="Y247" t="str">
            <v>Braunschweiger BG 2</v>
          </cell>
          <cell r="Z247" t="str">
            <v>HeHi  Emder TV</v>
          </cell>
          <cell r="AA247">
            <v>0</v>
          </cell>
          <cell r="AB247">
            <v>20</v>
          </cell>
          <cell r="AC247" t="str">
            <v>Busch</v>
          </cell>
          <cell r="AD247" t="str">
            <v>Vecera</v>
          </cell>
          <cell r="AE247" t="str">
            <v>kein 3. SR</v>
          </cell>
        </row>
        <row r="248">
          <cell r="Q248" t="str">
            <v>HeHi-009</v>
          </cell>
          <cell r="R248">
            <v>38871</v>
          </cell>
          <cell r="S248" t="str">
            <v>15.00</v>
          </cell>
          <cell r="T248" t="str">
            <v>SA•1500•T</v>
          </cell>
          <cell r="U248" t="str">
            <v>HeHi Gr 2</v>
          </cell>
          <cell r="V248" t="str">
            <v>Am Rohrgarten</v>
          </cell>
          <cell r="W248" t="str">
            <v>AMTV Rahlstedt</v>
          </cell>
          <cell r="X248" t="str">
            <v xml:space="preserve"> -</v>
          </cell>
          <cell r="Y248" t="str">
            <v>Motala Basket</v>
          </cell>
          <cell r="Z248" t="str">
            <v>HeLo  Braunschweiger BG 2</v>
          </cell>
          <cell r="AA248">
            <v>72</v>
          </cell>
          <cell r="AB248">
            <v>32</v>
          </cell>
          <cell r="AC248" t="str">
            <v>Rogalski</v>
          </cell>
          <cell r="AD248" t="str">
            <v>Walewski</v>
          </cell>
          <cell r="AE248" t="str">
            <v>kein 3. SR</v>
          </cell>
        </row>
        <row r="249">
          <cell r="Q249" t="str">
            <v>HeHi-010</v>
          </cell>
          <cell r="R249">
            <v>38871</v>
          </cell>
          <cell r="S249" t="str">
            <v>15.45</v>
          </cell>
          <cell r="T249" t="str">
            <v>SA•1545•T</v>
          </cell>
          <cell r="U249" t="str">
            <v>HeHi Gr 2</v>
          </cell>
          <cell r="V249" t="str">
            <v>Am Rohrgarten</v>
          </cell>
          <cell r="W249" t="str">
            <v>EMTV Rams</v>
          </cell>
          <cell r="X249" t="str">
            <v xml:space="preserve"> -</v>
          </cell>
          <cell r="Y249" t="str">
            <v>SG Braunschweig</v>
          </cell>
          <cell r="Z249" t="str">
            <v>HeHi  Motala Basket</v>
          </cell>
          <cell r="AA249">
            <v>31</v>
          </cell>
          <cell r="AB249">
            <v>54</v>
          </cell>
          <cell r="AC249" t="str">
            <v>Rogalski</v>
          </cell>
          <cell r="AD249" t="str">
            <v>Walewski</v>
          </cell>
          <cell r="AE249" t="str">
            <v>kein 3. SR</v>
          </cell>
        </row>
        <row r="250">
          <cell r="Q250" t="str">
            <v>HeHi-039</v>
          </cell>
          <cell r="R250">
            <v>38871</v>
          </cell>
          <cell r="S250" t="str">
            <v>16.30</v>
          </cell>
          <cell r="T250" t="str">
            <v>SA•1630•T</v>
          </cell>
          <cell r="U250" t="str">
            <v>HeHi Gr 7</v>
          </cell>
          <cell r="V250" t="str">
            <v>Am Rohrgarten</v>
          </cell>
          <cell r="W250" t="str">
            <v>MTV Itzehoe Eagles</v>
          </cell>
          <cell r="X250" t="str">
            <v xml:space="preserve"> -</v>
          </cell>
          <cell r="Y250" t="str">
            <v>BG 94 Schwedt</v>
          </cell>
          <cell r="Z250" t="str">
            <v>HeHi  SG Braunschweig</v>
          </cell>
          <cell r="AA250">
            <v>46</v>
          </cell>
          <cell r="AB250">
            <v>50</v>
          </cell>
          <cell r="AC250" t="str">
            <v>Rogalski</v>
          </cell>
          <cell r="AD250" t="str">
            <v>Baranowski</v>
          </cell>
          <cell r="AE250" t="str">
            <v>kein 3. SR</v>
          </cell>
        </row>
        <row r="251">
          <cell r="Q251" t="str">
            <v>HeHi-040</v>
          </cell>
          <cell r="R251">
            <v>38871</v>
          </cell>
          <cell r="S251" t="str">
            <v>17.15</v>
          </cell>
          <cell r="T251" t="str">
            <v>SA•1715•T</v>
          </cell>
          <cell r="U251" t="str">
            <v>HeHi Gr 7</v>
          </cell>
          <cell r="V251" t="str">
            <v>Am Rohrgarten</v>
          </cell>
          <cell r="W251" t="str">
            <v>Emder TV</v>
          </cell>
          <cell r="X251" t="str">
            <v xml:space="preserve"> -</v>
          </cell>
          <cell r="Y251" t="str">
            <v>UAB Wien</v>
          </cell>
          <cell r="Z251" t="str">
            <v>HeHi  BG 94 Schwedt</v>
          </cell>
          <cell r="AA251">
            <v>19</v>
          </cell>
          <cell r="AB251">
            <v>64</v>
          </cell>
          <cell r="AC251" t="str">
            <v>Sinterniklaas</v>
          </cell>
          <cell r="AD251" t="str">
            <v>Baranowski</v>
          </cell>
          <cell r="AE251" t="str">
            <v>kein 3. SR</v>
          </cell>
        </row>
        <row r="252">
          <cell r="Q252" t="str">
            <v>HeLo-09</v>
          </cell>
          <cell r="R252">
            <v>38871</v>
          </cell>
          <cell r="S252" t="str">
            <v>18.00</v>
          </cell>
          <cell r="T252" t="str">
            <v>SA•1800•T</v>
          </cell>
          <cell r="U252" t="str">
            <v>HeLo Gr 3</v>
          </cell>
          <cell r="V252" t="str">
            <v>Am Rohrgarten</v>
          </cell>
          <cell r="W252" t="str">
            <v>BG Zehlendorf 3</v>
          </cell>
          <cell r="X252" t="str">
            <v xml:space="preserve"> -</v>
          </cell>
          <cell r="Y252" t="str">
            <v>Serbischer SK</v>
          </cell>
          <cell r="Z252" t="str">
            <v>HeHi  UAB Wien</v>
          </cell>
          <cell r="AA252">
            <v>20</v>
          </cell>
          <cell r="AB252">
            <v>0</v>
          </cell>
          <cell r="AC252" t="str">
            <v>Sinterniklaas</v>
          </cell>
          <cell r="AD252" t="str">
            <v>Majak</v>
          </cell>
          <cell r="AE252" t="str">
            <v>kein 3. SR</v>
          </cell>
        </row>
        <row r="253">
          <cell r="Q253" t="str">
            <v>HeHi-011</v>
          </cell>
          <cell r="R253">
            <v>38871</v>
          </cell>
          <cell r="S253" t="str">
            <v>18.45</v>
          </cell>
          <cell r="T253" t="str">
            <v>SA•1845•T</v>
          </cell>
          <cell r="U253" t="str">
            <v>HeHi Gr 2</v>
          </cell>
          <cell r="V253" t="str">
            <v>Am Rohrgarten</v>
          </cell>
          <cell r="W253" t="str">
            <v>EMTV Rams</v>
          </cell>
          <cell r="X253" t="str">
            <v xml:space="preserve"> -</v>
          </cell>
          <cell r="Y253" t="str">
            <v>AMTV Rahlstedt</v>
          </cell>
          <cell r="Z253" t="str">
            <v>HeLo  Serbischer SK</v>
          </cell>
          <cell r="AA253">
            <v>37</v>
          </cell>
          <cell r="AB253">
            <v>69</v>
          </cell>
          <cell r="AC253" t="str">
            <v>Wieszner</v>
          </cell>
          <cell r="AD253" t="str">
            <v>Majak</v>
          </cell>
          <cell r="AE253" t="str">
            <v>kein 3. SR</v>
          </cell>
        </row>
        <row r="254">
          <cell r="Q254" t="str">
            <v>HeHi-012</v>
          </cell>
          <cell r="R254">
            <v>38871</v>
          </cell>
          <cell r="S254" t="str">
            <v>19.30</v>
          </cell>
          <cell r="T254" t="str">
            <v>SA•1930•T</v>
          </cell>
          <cell r="U254" t="str">
            <v>HeHi Gr 2</v>
          </cell>
          <cell r="V254" t="str">
            <v>Am Rohrgarten</v>
          </cell>
          <cell r="W254" t="str">
            <v>SG Braunschweig</v>
          </cell>
          <cell r="X254" t="str">
            <v xml:space="preserve"> -</v>
          </cell>
          <cell r="Y254" t="str">
            <v>Motala Basket</v>
          </cell>
          <cell r="Z254" t="str">
            <v>HeHi  AMTV Rahlstedt</v>
          </cell>
          <cell r="AA254">
            <v>51</v>
          </cell>
          <cell r="AB254">
            <v>23</v>
          </cell>
          <cell r="AC254" t="str">
            <v>Wieszner</v>
          </cell>
          <cell r="AD254" t="str">
            <v>Majak</v>
          </cell>
          <cell r="AE254" t="str">
            <v>kein 3. SR</v>
          </cell>
        </row>
        <row r="255">
          <cell r="Q255" t="str">
            <v>HeHi-041</v>
          </cell>
          <cell r="R255">
            <v>38871</v>
          </cell>
          <cell r="S255" t="str">
            <v>20.15</v>
          </cell>
          <cell r="T255" t="str">
            <v>SA•2015•T</v>
          </cell>
          <cell r="U255" t="str">
            <v>HeHi Gr 7</v>
          </cell>
          <cell r="V255" t="str">
            <v>Am Rohrgarten</v>
          </cell>
          <cell r="W255" t="str">
            <v>Emder TV</v>
          </cell>
          <cell r="X255" t="str">
            <v xml:space="preserve"> -</v>
          </cell>
          <cell r="Y255" t="str">
            <v>MTV Itzehoe Eagles</v>
          </cell>
          <cell r="Z255" t="str">
            <v>HeHi  Motala Basket</v>
          </cell>
          <cell r="AA255">
            <v>50</v>
          </cell>
          <cell r="AB255">
            <v>70</v>
          </cell>
          <cell r="AC255" t="str">
            <v>Rechten</v>
          </cell>
          <cell r="AD255" t="str">
            <v>Stange</v>
          </cell>
          <cell r="AE255" t="str">
            <v>kein 3. SR</v>
          </cell>
        </row>
        <row r="256">
          <cell r="Q256" t="str">
            <v>HeHi-042</v>
          </cell>
          <cell r="R256">
            <v>38871</v>
          </cell>
          <cell r="S256" t="str">
            <v>21.00</v>
          </cell>
          <cell r="T256" t="str">
            <v>SA•2100•T</v>
          </cell>
          <cell r="U256" t="str">
            <v>HeHi Gr 7</v>
          </cell>
          <cell r="V256" t="str">
            <v>Am Rohrgarten</v>
          </cell>
          <cell r="W256" t="str">
            <v>UAB Wien</v>
          </cell>
          <cell r="X256" t="str">
            <v xml:space="preserve"> -</v>
          </cell>
          <cell r="Y256" t="str">
            <v>BG 94 Schwedt</v>
          </cell>
          <cell r="Z256" t="str">
            <v>HeHi  MTV Itzehoe Eagles</v>
          </cell>
          <cell r="AA256">
            <v>41</v>
          </cell>
          <cell r="AB256">
            <v>51</v>
          </cell>
          <cell r="AC256" t="str">
            <v>Rechten</v>
          </cell>
          <cell r="AD256" t="str">
            <v>Stange</v>
          </cell>
          <cell r="AE256" t="str">
            <v>kein 3. SR</v>
          </cell>
        </row>
        <row r="258">
          <cell r="W258" t="str">
            <v>Samstag, den 03.06.2006</v>
          </cell>
        </row>
        <row r="259">
          <cell r="S259" t="str">
            <v>Zeit</v>
          </cell>
          <cell r="T259" t="str">
            <v>Spielnr.</v>
          </cell>
          <cell r="U259" t="str">
            <v>Liga</v>
          </cell>
          <cell r="V259" t="str">
            <v>Halle</v>
          </cell>
          <cell r="W259" t="str">
            <v>Team A</v>
          </cell>
          <cell r="Y259" t="str">
            <v>Team B</v>
          </cell>
          <cell r="Z259" t="str">
            <v>Kampfgericht</v>
          </cell>
          <cell r="AA259" t="str">
            <v>Erg A</v>
          </cell>
          <cell r="AB259" t="str">
            <v>Erg B</v>
          </cell>
        </row>
        <row r="260">
          <cell r="W260" t="str">
            <v>Halle VA - Ostpreußendamm unten</v>
          </cell>
        </row>
        <row r="262">
          <cell r="Q262" t="str">
            <v>HeHi-025</v>
          </cell>
          <cell r="R262">
            <v>38871</v>
          </cell>
          <cell r="S262" t="str">
            <v>09.00</v>
          </cell>
          <cell r="T262" t="str">
            <v>SA•0900•VA</v>
          </cell>
          <cell r="U262" t="str">
            <v>HeHi Gr 5</v>
          </cell>
          <cell r="V262" t="str">
            <v>Ostpreußendamm unten</v>
          </cell>
          <cell r="W262" t="str">
            <v>Basket Clubs Vienna</v>
          </cell>
          <cell r="X262" t="str">
            <v xml:space="preserve"> -</v>
          </cell>
          <cell r="Y262" t="str">
            <v>Braunschweiger BG 1</v>
          </cell>
          <cell r="Z262" t="str">
            <v>HeLo  BG Zehlendorf 2</v>
          </cell>
          <cell r="AA262">
            <v>44</v>
          </cell>
          <cell r="AB262">
            <v>34</v>
          </cell>
          <cell r="AC262" t="str">
            <v>Milata</v>
          </cell>
          <cell r="AD262" t="str">
            <v>Waclawik</v>
          </cell>
          <cell r="AE262" t="str">
            <v>kein 3. SR</v>
          </cell>
        </row>
        <row r="263">
          <cell r="Q263" t="str">
            <v>HeLo-01</v>
          </cell>
          <cell r="R263">
            <v>38871</v>
          </cell>
          <cell r="S263" t="str">
            <v>09.45</v>
          </cell>
          <cell r="T263" t="str">
            <v>SA•0945•VA</v>
          </cell>
          <cell r="U263" t="str">
            <v>HeLo Gr 1</v>
          </cell>
          <cell r="V263" t="str">
            <v>Ostpreußendamm unten</v>
          </cell>
          <cell r="W263" t="str">
            <v>BG Zehlendorf 2</v>
          </cell>
          <cell r="X263" t="str">
            <v xml:space="preserve"> -</v>
          </cell>
          <cell r="Y263" t="str">
            <v>ATV Haltern</v>
          </cell>
          <cell r="Z263" t="str">
            <v>HeHi  Braunschweiger BG 1</v>
          </cell>
          <cell r="AA263">
            <v>61</v>
          </cell>
          <cell r="AB263">
            <v>24</v>
          </cell>
          <cell r="AC263" t="str">
            <v>Milata</v>
          </cell>
          <cell r="AD263" t="str">
            <v>Waclawik</v>
          </cell>
          <cell r="AE263" t="str">
            <v>kein 3. SR</v>
          </cell>
        </row>
        <row r="264">
          <cell r="Q264" t="str">
            <v>HeHi-019</v>
          </cell>
          <cell r="R264">
            <v>38871</v>
          </cell>
          <cell r="S264" t="str">
            <v>10.30</v>
          </cell>
          <cell r="T264" t="str">
            <v>SA•1030•VA</v>
          </cell>
          <cell r="U264" t="str">
            <v>HeHi Gr 4</v>
          </cell>
          <cell r="V264" t="str">
            <v>Ostpreußendamm unten</v>
          </cell>
          <cell r="W264" t="str">
            <v>VfL Hameln</v>
          </cell>
          <cell r="X264" t="str">
            <v xml:space="preserve"> -</v>
          </cell>
          <cell r="Y264" t="str">
            <v>SC Rist Wedel</v>
          </cell>
          <cell r="Z264" t="str">
            <v>HeLo  ATV Haltern</v>
          </cell>
          <cell r="AA264">
            <v>20</v>
          </cell>
          <cell r="AB264">
            <v>0</v>
          </cell>
          <cell r="AC264" t="str">
            <v>Milata</v>
          </cell>
          <cell r="AD264" t="str">
            <v>Majak</v>
          </cell>
          <cell r="AE264" t="str">
            <v>kein 3. SR</v>
          </cell>
        </row>
        <row r="265">
          <cell r="Q265" t="str">
            <v>HeHi-031</v>
          </cell>
          <cell r="R265">
            <v>38871</v>
          </cell>
          <cell r="S265" t="str">
            <v>11.15</v>
          </cell>
          <cell r="T265" t="str">
            <v>SA•1115•VA</v>
          </cell>
          <cell r="U265" t="str">
            <v>HeHi Gr 6</v>
          </cell>
          <cell r="V265" t="str">
            <v>Ostpreußendamm unten</v>
          </cell>
          <cell r="W265" t="str">
            <v>Lidingo Basket</v>
          </cell>
          <cell r="X265" t="str">
            <v xml:space="preserve"> -</v>
          </cell>
          <cell r="Y265" t="str">
            <v>C-R-T-G´s Finest</v>
          </cell>
          <cell r="Z265" t="str">
            <v>HeHi  SC Rist Wedel</v>
          </cell>
          <cell r="AA265">
            <v>39</v>
          </cell>
          <cell r="AB265">
            <v>43</v>
          </cell>
          <cell r="AC265" t="str">
            <v>Raile</v>
          </cell>
          <cell r="AD265" t="str">
            <v>Majak</v>
          </cell>
          <cell r="AE265" t="str">
            <v>kein 3. SR</v>
          </cell>
        </row>
        <row r="266">
          <cell r="Q266" t="str">
            <v>DaHi-10</v>
          </cell>
          <cell r="R266">
            <v>38871</v>
          </cell>
          <cell r="S266" t="str">
            <v>12.00</v>
          </cell>
          <cell r="T266" t="str">
            <v>SA•1200•VA</v>
          </cell>
          <cell r="U266" t="str">
            <v>DaHi Gr 4</v>
          </cell>
          <cell r="V266" t="str">
            <v>Ostpreußendamm unten</v>
          </cell>
          <cell r="W266" t="str">
            <v>BOB</v>
          </cell>
          <cell r="X266" t="str">
            <v xml:space="preserve"> -</v>
          </cell>
          <cell r="Y266" t="str">
            <v>MTV Trb. Lüneburg 1</v>
          </cell>
          <cell r="Z266" t="str">
            <v>HeHi  C-R-T-G´s Finest</v>
          </cell>
          <cell r="AA266">
            <v>10</v>
          </cell>
          <cell r="AB266">
            <v>36</v>
          </cell>
          <cell r="AC266" t="str">
            <v>Raile</v>
          </cell>
          <cell r="AD266" t="str">
            <v>Dirks</v>
          </cell>
          <cell r="AE266" t="str">
            <v>kein 3. SR</v>
          </cell>
        </row>
        <row r="267">
          <cell r="Q267" t="str">
            <v>HeHi-027</v>
          </cell>
          <cell r="R267">
            <v>38871</v>
          </cell>
          <cell r="S267" t="str">
            <v>12.45</v>
          </cell>
          <cell r="T267" t="str">
            <v>SA•1245•VA</v>
          </cell>
          <cell r="U267" t="str">
            <v>HeHi Gr 5</v>
          </cell>
          <cell r="V267" t="str">
            <v>Ostpreußendamm unten</v>
          </cell>
          <cell r="W267" t="str">
            <v>Basket Clubs Vienna</v>
          </cell>
          <cell r="X267" t="str">
            <v xml:space="preserve"> -</v>
          </cell>
          <cell r="Y267" t="str">
            <v>VfL Pinneberg 1</v>
          </cell>
          <cell r="Z267" t="str">
            <v>DaHi  MTV Trb. Lüneburg 1</v>
          </cell>
          <cell r="AA267">
            <v>35</v>
          </cell>
          <cell r="AB267">
            <v>29</v>
          </cell>
          <cell r="AC267" t="str">
            <v>Bijkerk</v>
          </cell>
          <cell r="AD267" t="str">
            <v>Dirks</v>
          </cell>
          <cell r="AE267" t="str">
            <v>kein 3. SR</v>
          </cell>
        </row>
        <row r="268">
          <cell r="Q268" t="str">
            <v>HeLo-02</v>
          </cell>
          <cell r="R268">
            <v>38871</v>
          </cell>
          <cell r="S268" t="str">
            <v>13.30</v>
          </cell>
          <cell r="T268" t="str">
            <v>SA•1330•VA</v>
          </cell>
          <cell r="U268" t="str">
            <v>HeLo Gr 1</v>
          </cell>
          <cell r="V268" t="str">
            <v>Ostpreußendamm unten</v>
          </cell>
          <cell r="W268" t="str">
            <v>Hellas Basket Berlin</v>
          </cell>
          <cell r="X268" t="str">
            <v xml:space="preserve"> -</v>
          </cell>
          <cell r="Y268" t="str">
            <v>BG Zehlendorf 2</v>
          </cell>
          <cell r="Z268" t="str">
            <v>HeHi  VfL Pinneberg 1</v>
          </cell>
          <cell r="AA268">
            <v>36</v>
          </cell>
          <cell r="AB268">
            <v>57</v>
          </cell>
          <cell r="AC268" t="str">
            <v>Bijkerk</v>
          </cell>
          <cell r="AD268" t="str">
            <v>Spyt</v>
          </cell>
          <cell r="AE268" t="str">
            <v>kein 3. SR</v>
          </cell>
        </row>
        <row r="269">
          <cell r="Q269" t="str">
            <v>HeHi-021</v>
          </cell>
          <cell r="R269">
            <v>38871</v>
          </cell>
          <cell r="S269" t="str">
            <v>14.15</v>
          </cell>
          <cell r="T269" t="str">
            <v>SA•1415•VA</v>
          </cell>
          <cell r="U269" t="str">
            <v>HeHi Gr 4</v>
          </cell>
          <cell r="V269" t="str">
            <v>Ostpreußendamm unten</v>
          </cell>
          <cell r="W269" t="str">
            <v>VfL Hameln</v>
          </cell>
          <cell r="X269" t="str">
            <v xml:space="preserve"> -</v>
          </cell>
          <cell r="Y269" t="str">
            <v>Galabasket.de</v>
          </cell>
          <cell r="Z269" t="str">
            <v>HeLo  BG Zehlendorf 2</v>
          </cell>
          <cell r="AA269">
            <v>31</v>
          </cell>
          <cell r="AB269">
            <v>40</v>
          </cell>
          <cell r="AC269" t="str">
            <v>Wieszner</v>
          </cell>
          <cell r="AD269" t="str">
            <v>Spyt</v>
          </cell>
          <cell r="AE269" t="str">
            <v>kein 3. SR</v>
          </cell>
        </row>
        <row r="270">
          <cell r="Q270" t="str">
            <v>HeHi-033</v>
          </cell>
          <cell r="R270">
            <v>38871</v>
          </cell>
          <cell r="S270" t="str">
            <v>15.00</v>
          </cell>
          <cell r="T270" t="str">
            <v>SA•1500•VA</v>
          </cell>
          <cell r="U270" t="str">
            <v>HeHi Gr 6</v>
          </cell>
          <cell r="V270" t="str">
            <v>Ostpreußendamm unten</v>
          </cell>
          <cell r="W270" t="str">
            <v>Lidingo Basket</v>
          </cell>
          <cell r="X270" t="str">
            <v xml:space="preserve"> -</v>
          </cell>
          <cell r="Y270" t="str">
            <v>TuS Bothfeld</v>
          </cell>
          <cell r="Z270" t="str">
            <v>HeHi  Galabasket.de</v>
          </cell>
          <cell r="AA270">
            <v>47</v>
          </cell>
          <cell r="AB270">
            <v>36</v>
          </cell>
          <cell r="AC270" t="str">
            <v>Wieszner</v>
          </cell>
          <cell r="AD270" t="str">
            <v>Spyt</v>
          </cell>
          <cell r="AE270" t="str">
            <v>kein 3. SR</v>
          </cell>
        </row>
        <row r="271">
          <cell r="Q271" t="str">
            <v>HeHi-045</v>
          </cell>
          <cell r="R271">
            <v>38871</v>
          </cell>
          <cell r="S271" t="str">
            <v>15.45</v>
          </cell>
          <cell r="T271" t="str">
            <v>SA•1545•VA</v>
          </cell>
          <cell r="U271" t="str">
            <v>HeHi Gr 8</v>
          </cell>
          <cell r="V271" t="str">
            <v>Ostpreußendamm unten</v>
          </cell>
          <cell r="W271" t="str">
            <v>Sigulda / Livonija</v>
          </cell>
          <cell r="X271" t="str">
            <v xml:space="preserve"> -</v>
          </cell>
          <cell r="Y271" t="str">
            <v>Hamburg Rahlstedt</v>
          </cell>
          <cell r="Z271" t="str">
            <v>HeHi  TuS Bothfeld</v>
          </cell>
          <cell r="AA271">
            <v>35</v>
          </cell>
          <cell r="AB271">
            <v>21</v>
          </cell>
          <cell r="AC271" t="str">
            <v>Wieszner</v>
          </cell>
          <cell r="AD271" t="str">
            <v>Bukowski</v>
          </cell>
          <cell r="AE271" t="str">
            <v>kein 3. SR</v>
          </cell>
        </row>
        <row r="272">
          <cell r="Q272" t="str">
            <v>DaHi-11</v>
          </cell>
          <cell r="R272">
            <v>38871</v>
          </cell>
          <cell r="S272" t="str">
            <v>16.30</v>
          </cell>
          <cell r="T272" t="str">
            <v>SA•1630•VA</v>
          </cell>
          <cell r="U272" t="str">
            <v>DaHi Gr 4</v>
          </cell>
          <cell r="V272" t="str">
            <v>Ostpreußendamm unten</v>
          </cell>
          <cell r="W272" t="str">
            <v>BBZ 95 Leverkusen 1</v>
          </cell>
          <cell r="X272" t="str">
            <v xml:space="preserve"> -</v>
          </cell>
          <cell r="Y272" t="str">
            <v>BOB</v>
          </cell>
          <cell r="Z272" t="str">
            <v>HeHi  Hamburg Rahlstedt</v>
          </cell>
          <cell r="AA272">
            <v>49</v>
          </cell>
          <cell r="AB272">
            <v>4</v>
          </cell>
          <cell r="AC272" t="str">
            <v>Bartosz</v>
          </cell>
          <cell r="AD272" t="str">
            <v>Bukowski</v>
          </cell>
          <cell r="AE272" t="str">
            <v>kein 3. SR</v>
          </cell>
        </row>
        <row r="273">
          <cell r="Q273" t="str">
            <v>HeHi-029</v>
          </cell>
          <cell r="R273">
            <v>38871</v>
          </cell>
          <cell r="S273" t="str">
            <v>17.15</v>
          </cell>
          <cell r="T273" t="str">
            <v>SA•1715•VA</v>
          </cell>
          <cell r="U273" t="str">
            <v>HeHi Gr 5</v>
          </cell>
          <cell r="V273" t="str">
            <v>Ostpreußendamm unten</v>
          </cell>
          <cell r="W273" t="str">
            <v>TV Oldersum</v>
          </cell>
          <cell r="X273" t="str">
            <v xml:space="preserve"> -</v>
          </cell>
          <cell r="Y273" t="str">
            <v>Basket Clubs Vienna</v>
          </cell>
          <cell r="Z273" t="str">
            <v>DaHi  BOB</v>
          </cell>
          <cell r="AA273">
            <v>45</v>
          </cell>
          <cell r="AB273">
            <v>53</v>
          </cell>
          <cell r="AC273" t="str">
            <v>Bartosz</v>
          </cell>
          <cell r="AD273" t="str">
            <v>Bukowski</v>
          </cell>
          <cell r="AE273" t="str">
            <v>kein 3. SR</v>
          </cell>
        </row>
        <row r="274">
          <cell r="Q274" t="str">
            <v>HeLo-03</v>
          </cell>
          <cell r="R274">
            <v>38871</v>
          </cell>
          <cell r="S274" t="str">
            <v>18.00</v>
          </cell>
          <cell r="T274" t="str">
            <v>SA•1800•VA</v>
          </cell>
          <cell r="U274" t="str">
            <v>HeLo Gr 1</v>
          </cell>
          <cell r="V274" t="str">
            <v>Ostpreußendamm unten</v>
          </cell>
          <cell r="W274" t="str">
            <v>ATV Haltern</v>
          </cell>
          <cell r="X274" t="str">
            <v xml:space="preserve"> -</v>
          </cell>
          <cell r="Y274" t="str">
            <v>Hellas Basket Berlin</v>
          </cell>
          <cell r="Z274" t="str">
            <v>HeHi  Basket Clubs Vienna</v>
          </cell>
          <cell r="AA274">
            <v>28</v>
          </cell>
          <cell r="AB274">
            <v>36</v>
          </cell>
          <cell r="AC274" t="str">
            <v>Detgen</v>
          </cell>
          <cell r="AD274" t="str">
            <v>Chudzicki</v>
          </cell>
          <cell r="AE274" t="str">
            <v>kein 3. SR</v>
          </cell>
        </row>
        <row r="275">
          <cell r="Q275" t="str">
            <v>HeHi-023</v>
          </cell>
          <cell r="R275">
            <v>38871</v>
          </cell>
          <cell r="S275" t="str">
            <v>18.45</v>
          </cell>
          <cell r="T275" t="str">
            <v>SA•1845•VA</v>
          </cell>
          <cell r="U275" t="str">
            <v>HeHi Gr 4</v>
          </cell>
          <cell r="V275" t="str">
            <v>Ostpreußendamm unten</v>
          </cell>
          <cell r="W275" t="str">
            <v>Haga Basket</v>
          </cell>
          <cell r="X275" t="str">
            <v xml:space="preserve"> -</v>
          </cell>
          <cell r="Y275" t="str">
            <v>VfL Hameln</v>
          </cell>
          <cell r="Z275" t="str">
            <v>HeLo  Hellas Basket Berlin</v>
          </cell>
          <cell r="AA275">
            <v>29</v>
          </cell>
          <cell r="AB275">
            <v>47</v>
          </cell>
          <cell r="AC275" t="str">
            <v>Detgen</v>
          </cell>
          <cell r="AD275" t="str">
            <v>Chudzicki</v>
          </cell>
          <cell r="AE275" t="str">
            <v>kein 3. SR</v>
          </cell>
        </row>
        <row r="276">
          <cell r="Q276" t="str">
            <v>HeHi-035</v>
          </cell>
          <cell r="R276">
            <v>38871</v>
          </cell>
          <cell r="S276" t="str">
            <v>19.30</v>
          </cell>
          <cell r="T276" t="str">
            <v>SA•1930•VA</v>
          </cell>
          <cell r="U276" t="str">
            <v>HeHi Gr 6</v>
          </cell>
          <cell r="V276" t="str">
            <v>Ostpreußendamm unten</v>
          </cell>
          <cell r="W276" t="str">
            <v>Sportverein Berne 1</v>
          </cell>
          <cell r="X276" t="str">
            <v xml:space="preserve"> -</v>
          </cell>
          <cell r="Y276" t="str">
            <v>Lidingo Basket</v>
          </cell>
          <cell r="Z276" t="str">
            <v>HeHi  VfL Hameln</v>
          </cell>
          <cell r="AA276">
            <v>41</v>
          </cell>
          <cell r="AB276">
            <v>49</v>
          </cell>
          <cell r="AC276" t="str">
            <v>Detgen</v>
          </cell>
          <cell r="AD276" t="str">
            <v>Walewski</v>
          </cell>
          <cell r="AE276" t="str">
            <v>kein 3. SR</v>
          </cell>
        </row>
        <row r="277">
          <cell r="Q277" t="str">
            <v>HeHi-047</v>
          </cell>
          <cell r="R277">
            <v>38871</v>
          </cell>
          <cell r="S277" t="str">
            <v>20.15</v>
          </cell>
          <cell r="T277" t="str">
            <v>SA•2015•VA</v>
          </cell>
          <cell r="U277" t="str">
            <v>HeHi Gr 8</v>
          </cell>
          <cell r="V277" t="str">
            <v>Ostpreußendamm unten</v>
          </cell>
          <cell r="W277" t="str">
            <v>SC Ottensen</v>
          </cell>
          <cell r="X277" t="str">
            <v xml:space="preserve"> -</v>
          </cell>
          <cell r="Y277" t="str">
            <v>Sigulda / Livonija</v>
          </cell>
          <cell r="Z277" t="str">
            <v>HeHi  Lidingo Basket</v>
          </cell>
          <cell r="AA277">
            <v>47</v>
          </cell>
          <cell r="AB277">
            <v>57</v>
          </cell>
          <cell r="AC277" t="str">
            <v>Zwiep</v>
          </cell>
          <cell r="AD277" t="str">
            <v>Walewski</v>
          </cell>
          <cell r="AE277" t="str">
            <v>kein 3. SR</v>
          </cell>
        </row>
        <row r="278">
          <cell r="Q278" t="str">
            <v>DaHi-12</v>
          </cell>
          <cell r="R278">
            <v>38871</v>
          </cell>
          <cell r="S278" t="str">
            <v>21.00</v>
          </cell>
          <cell r="T278" t="str">
            <v>SA•2100•VA</v>
          </cell>
          <cell r="U278" t="str">
            <v>DaHi Gr 4</v>
          </cell>
          <cell r="V278" t="str">
            <v>Ostpreußendamm unten</v>
          </cell>
          <cell r="W278" t="str">
            <v>MTV Trb. Lüneburg 1</v>
          </cell>
          <cell r="X278" t="str">
            <v xml:space="preserve"> -</v>
          </cell>
          <cell r="Y278" t="str">
            <v>BBZ 95 Leverkusen 1</v>
          </cell>
          <cell r="Z278" t="str">
            <v>HeHi  Sigulda / Livonija</v>
          </cell>
          <cell r="AA278">
            <v>19</v>
          </cell>
          <cell r="AB278">
            <v>38</v>
          </cell>
          <cell r="AC278" t="str">
            <v>Zwiep</v>
          </cell>
          <cell r="AD278" t="str">
            <v>Walewski</v>
          </cell>
          <cell r="AE278" t="str">
            <v>kein 3. SR</v>
          </cell>
        </row>
        <row r="281">
          <cell r="W281" t="str">
            <v>Halle VB - Ostpreußendamm oben</v>
          </cell>
        </row>
        <row r="283">
          <cell r="Q283" t="str">
            <v>HeHi-026</v>
          </cell>
          <cell r="R283">
            <v>38871</v>
          </cell>
          <cell r="S283" t="str">
            <v>09.00</v>
          </cell>
          <cell r="T283" t="str">
            <v>SA•0900•VB</v>
          </cell>
          <cell r="U283" t="str">
            <v>HeHi Gr 5</v>
          </cell>
          <cell r="V283" t="str">
            <v>Ostpreußendamm oben</v>
          </cell>
          <cell r="W283" t="str">
            <v>VfL Pinneberg 1</v>
          </cell>
          <cell r="X283" t="str">
            <v xml:space="preserve"> -</v>
          </cell>
          <cell r="Y283" t="str">
            <v>TV Oldersum</v>
          </cell>
          <cell r="Z283" t="str">
            <v>HeLo  SSC Südwest</v>
          </cell>
          <cell r="AA283">
            <v>56</v>
          </cell>
          <cell r="AB283">
            <v>39</v>
          </cell>
          <cell r="AC283" t="str">
            <v>Treu</v>
          </cell>
          <cell r="AD283" t="str">
            <v>Wtorek</v>
          </cell>
          <cell r="AE283" t="str">
            <v>kein 3. SR</v>
          </cell>
        </row>
        <row r="284">
          <cell r="Q284" t="str">
            <v>HeLo-10</v>
          </cell>
          <cell r="R284">
            <v>38871</v>
          </cell>
          <cell r="S284" t="str">
            <v>09.45</v>
          </cell>
          <cell r="T284" t="str">
            <v>SA•0945•VB</v>
          </cell>
          <cell r="U284" t="str">
            <v>HeLo Gr 4</v>
          </cell>
          <cell r="V284" t="str">
            <v>Ostpreußendamm oben</v>
          </cell>
          <cell r="W284" t="str">
            <v>SSC Südwest</v>
          </cell>
          <cell r="X284" t="str">
            <v xml:space="preserve"> -</v>
          </cell>
          <cell r="Y284" t="str">
            <v>Walddörfer SV</v>
          </cell>
          <cell r="Z284" t="str">
            <v>HeHi  TV Oldersum</v>
          </cell>
          <cell r="AA284">
            <v>41</v>
          </cell>
          <cell r="AB284">
            <v>46</v>
          </cell>
          <cell r="AC284" t="str">
            <v>Treu</v>
          </cell>
          <cell r="AD284" t="str">
            <v>Wtorek</v>
          </cell>
          <cell r="AE284" t="str">
            <v>kein 3. SR</v>
          </cell>
        </row>
        <row r="285">
          <cell r="Q285" t="str">
            <v>HeHi-020</v>
          </cell>
          <cell r="R285">
            <v>38871</v>
          </cell>
          <cell r="S285" t="str">
            <v>10.30</v>
          </cell>
          <cell r="T285" t="str">
            <v>SA•1030•VB</v>
          </cell>
          <cell r="U285" t="str">
            <v>HeHi Gr 4</v>
          </cell>
          <cell r="V285" t="str">
            <v>Ostpreußendamm oben</v>
          </cell>
          <cell r="W285" t="str">
            <v>Galabasket.de</v>
          </cell>
          <cell r="X285" t="str">
            <v xml:space="preserve"> -</v>
          </cell>
          <cell r="Y285" t="str">
            <v>Haga Basket</v>
          </cell>
          <cell r="Z285" t="str">
            <v>HeLo  Walddörfer SV</v>
          </cell>
          <cell r="AA285">
            <v>61</v>
          </cell>
          <cell r="AB285">
            <v>37</v>
          </cell>
          <cell r="AC285" t="str">
            <v>Sinterniklaas</v>
          </cell>
          <cell r="AD285" t="str">
            <v>Lasocki</v>
          </cell>
          <cell r="AE285" t="str">
            <v>kein 3. SR</v>
          </cell>
        </row>
        <row r="286">
          <cell r="Q286" t="str">
            <v>HeHi-032</v>
          </cell>
          <cell r="R286">
            <v>38871</v>
          </cell>
          <cell r="S286" t="str">
            <v>11.15</v>
          </cell>
          <cell r="T286" t="str">
            <v>SA•1115•VB</v>
          </cell>
          <cell r="U286" t="str">
            <v>HeHi Gr 6</v>
          </cell>
          <cell r="V286" t="str">
            <v>Ostpreußendamm oben</v>
          </cell>
          <cell r="W286" t="str">
            <v>TuS Bothfeld</v>
          </cell>
          <cell r="X286" t="str">
            <v xml:space="preserve"> -</v>
          </cell>
          <cell r="Y286" t="str">
            <v>Sportverein Berne 1</v>
          </cell>
          <cell r="Z286" t="str">
            <v>HeHi  Haga Basket</v>
          </cell>
          <cell r="AA286">
            <v>46</v>
          </cell>
          <cell r="AB286">
            <v>32</v>
          </cell>
          <cell r="AC286" t="str">
            <v>Sinterniklaas</v>
          </cell>
          <cell r="AD286" t="str">
            <v>Lasocki</v>
          </cell>
          <cell r="AE286" t="str">
            <v>kein 3. SR</v>
          </cell>
        </row>
        <row r="287">
          <cell r="Q287" t="str">
            <v>DaHi-13</v>
          </cell>
          <cell r="R287">
            <v>38871</v>
          </cell>
          <cell r="S287" t="str">
            <v>12.00</v>
          </cell>
          <cell r="T287" t="str">
            <v>SA•1200•VB</v>
          </cell>
          <cell r="U287" t="str">
            <v>DaHi Gr 5</v>
          </cell>
          <cell r="V287" t="str">
            <v>Ostpreußendamm oben</v>
          </cell>
          <cell r="W287" t="str">
            <v>Flying French</v>
          </cell>
          <cell r="X287" t="str">
            <v xml:space="preserve"> -</v>
          </cell>
          <cell r="Y287" t="str">
            <v>Walddörfer SV 1</v>
          </cell>
          <cell r="Z287" t="str">
            <v>HeHi  Sportverein Berne 1</v>
          </cell>
          <cell r="AA287">
            <v>62</v>
          </cell>
          <cell r="AB287">
            <v>31</v>
          </cell>
          <cell r="AC287" t="str">
            <v>Kittlerova</v>
          </cell>
          <cell r="AD287" t="str">
            <v>Pencik</v>
          </cell>
          <cell r="AE287" t="str">
            <v>kein 3. SR</v>
          </cell>
        </row>
        <row r="288">
          <cell r="Q288" t="str">
            <v>HeHi-028</v>
          </cell>
          <cell r="R288">
            <v>38871</v>
          </cell>
          <cell r="S288" t="str">
            <v>12.45</v>
          </cell>
          <cell r="T288" t="str">
            <v>SA•1245•VB</v>
          </cell>
          <cell r="U288" t="str">
            <v>HeHi Gr 5</v>
          </cell>
          <cell r="V288" t="str">
            <v>Ostpreußendamm oben</v>
          </cell>
          <cell r="W288" t="str">
            <v>TV Oldersum</v>
          </cell>
          <cell r="X288" t="str">
            <v xml:space="preserve"> -</v>
          </cell>
          <cell r="Y288" t="str">
            <v>Braunschweiger BG 1</v>
          </cell>
          <cell r="Z288" t="str">
            <v>DaHi  Walddörfer SV 1</v>
          </cell>
          <cell r="AA288">
            <v>29</v>
          </cell>
          <cell r="AB288">
            <v>61</v>
          </cell>
          <cell r="AC288" t="str">
            <v>Kittlerova</v>
          </cell>
          <cell r="AD288" t="str">
            <v>Pencik</v>
          </cell>
          <cell r="AE288" t="str">
            <v>kein 3. SR</v>
          </cell>
        </row>
        <row r="289">
          <cell r="Q289" t="str">
            <v>HeLo-11</v>
          </cell>
          <cell r="R289">
            <v>38871</v>
          </cell>
          <cell r="S289" t="str">
            <v>13.30</v>
          </cell>
          <cell r="T289" t="str">
            <v>SA•1330•VB</v>
          </cell>
          <cell r="U289" t="str">
            <v>HeLo Gr 4</v>
          </cell>
          <cell r="V289" t="str">
            <v>Ostpreußendamm oben</v>
          </cell>
          <cell r="W289" t="str">
            <v>DBV Charlottenburg</v>
          </cell>
          <cell r="X289" t="str">
            <v xml:space="preserve"> -</v>
          </cell>
          <cell r="Y289" t="str">
            <v>SSC Südwest</v>
          </cell>
          <cell r="Z289" t="str">
            <v>HeHi  Braunschweiger BG 1</v>
          </cell>
          <cell r="AA289">
            <v>49</v>
          </cell>
          <cell r="AB289">
            <v>44</v>
          </cell>
          <cell r="AC289" t="str">
            <v>Ras</v>
          </cell>
          <cell r="AD289" t="str">
            <v>Ciesielski</v>
          </cell>
          <cell r="AE289" t="str">
            <v>kein 3. SR</v>
          </cell>
        </row>
        <row r="290">
          <cell r="Q290" t="str">
            <v>HeHi-022</v>
          </cell>
          <cell r="R290">
            <v>38871</v>
          </cell>
          <cell r="S290" t="str">
            <v>14.15</v>
          </cell>
          <cell r="T290" t="str">
            <v>SA•1415•VB</v>
          </cell>
          <cell r="U290" t="str">
            <v>HeHi Gr 4</v>
          </cell>
          <cell r="V290" t="str">
            <v>Ostpreußendamm oben</v>
          </cell>
          <cell r="W290" t="str">
            <v>Haga Basket</v>
          </cell>
          <cell r="X290" t="str">
            <v xml:space="preserve"> -</v>
          </cell>
          <cell r="Y290" t="str">
            <v>SC Rist Wedel</v>
          </cell>
          <cell r="Z290" t="str">
            <v>HeLo  SSC Südwest</v>
          </cell>
          <cell r="AA290">
            <v>20</v>
          </cell>
          <cell r="AB290">
            <v>0</v>
          </cell>
          <cell r="AC290" t="str">
            <v>Ras</v>
          </cell>
          <cell r="AD290" t="str">
            <v>Ciesielski</v>
          </cell>
          <cell r="AE290" t="str">
            <v>kein 3. SR</v>
          </cell>
        </row>
        <row r="291">
          <cell r="Q291" t="str">
            <v>HeHi-034</v>
          </cell>
          <cell r="R291">
            <v>38871</v>
          </cell>
          <cell r="S291" t="str">
            <v>15.00</v>
          </cell>
          <cell r="T291" t="str">
            <v>SA•1500•VB</v>
          </cell>
          <cell r="U291" t="str">
            <v>HeHi Gr 6</v>
          </cell>
          <cell r="V291" t="str">
            <v>Ostpreußendamm oben</v>
          </cell>
          <cell r="W291" t="str">
            <v>Sportverein Berne 1</v>
          </cell>
          <cell r="X291" t="str">
            <v xml:space="preserve"> -</v>
          </cell>
          <cell r="Y291" t="str">
            <v>C-R-T-G´s Finest</v>
          </cell>
          <cell r="Z291" t="str">
            <v>HeHi  SC Rist Wedel</v>
          </cell>
          <cell r="AA291">
            <v>41</v>
          </cell>
          <cell r="AB291">
            <v>48</v>
          </cell>
          <cell r="AC291" t="str">
            <v>Kec</v>
          </cell>
          <cell r="AD291" t="str">
            <v>Haelewyck</v>
          </cell>
          <cell r="AE291" t="str">
            <v>kein 3. SR</v>
          </cell>
        </row>
        <row r="292">
          <cell r="Q292" t="str">
            <v>HeHi-046</v>
          </cell>
          <cell r="R292">
            <v>38871</v>
          </cell>
          <cell r="S292" t="str">
            <v>15.45</v>
          </cell>
          <cell r="T292" t="str">
            <v>SA•1545•VB</v>
          </cell>
          <cell r="U292" t="str">
            <v>HeHi Gr 8</v>
          </cell>
          <cell r="V292" t="str">
            <v>Ostpreußendamm oben</v>
          </cell>
          <cell r="W292" t="str">
            <v>SC Ottensen</v>
          </cell>
          <cell r="X292" t="str">
            <v xml:space="preserve"> -</v>
          </cell>
          <cell r="Y292" t="str">
            <v>Rhein Energie Köln</v>
          </cell>
          <cell r="Z292" t="str">
            <v>HeHi  C-R-T-G´s Finest</v>
          </cell>
          <cell r="AA292">
            <v>39</v>
          </cell>
          <cell r="AB292">
            <v>64</v>
          </cell>
          <cell r="AC292" t="str">
            <v>Kec</v>
          </cell>
          <cell r="AD292" t="str">
            <v>Haelewyck</v>
          </cell>
          <cell r="AE292" t="str">
            <v>kein 3. SR</v>
          </cell>
        </row>
        <row r="293">
          <cell r="Q293" t="str">
            <v>DaHi-14</v>
          </cell>
          <cell r="R293">
            <v>38871</v>
          </cell>
          <cell r="S293" t="str">
            <v>16.30</v>
          </cell>
          <cell r="T293" t="str">
            <v>SA•1630•VB</v>
          </cell>
          <cell r="U293" t="str">
            <v>DaHi Gr 5</v>
          </cell>
          <cell r="V293" t="str">
            <v>Ostpreußendamm oben</v>
          </cell>
          <cell r="W293" t="str">
            <v>TSV Neustadt</v>
          </cell>
          <cell r="X293" t="str">
            <v xml:space="preserve"> -</v>
          </cell>
          <cell r="Y293" t="str">
            <v>Flying French</v>
          </cell>
          <cell r="Z293" t="str">
            <v>HeHi  Rhein Energie Köln</v>
          </cell>
          <cell r="AA293">
            <v>5</v>
          </cell>
          <cell r="AB293">
            <v>56</v>
          </cell>
          <cell r="AC293" t="str">
            <v>Ulu</v>
          </cell>
          <cell r="AD293" t="str">
            <v>Bedu</v>
          </cell>
          <cell r="AE293" t="str">
            <v>kein 3. SR</v>
          </cell>
        </row>
        <row r="294">
          <cell r="Q294" t="str">
            <v>HeHi-030</v>
          </cell>
          <cell r="R294">
            <v>38871</v>
          </cell>
          <cell r="S294" t="str">
            <v>17.15</v>
          </cell>
          <cell r="T294" t="str">
            <v>SA•1715•VB</v>
          </cell>
          <cell r="U294" t="str">
            <v>HeHi Gr 5</v>
          </cell>
          <cell r="V294" t="str">
            <v>Ostpreußendamm oben</v>
          </cell>
          <cell r="W294" t="str">
            <v>Braunschweiger BG 1</v>
          </cell>
          <cell r="X294" t="str">
            <v xml:space="preserve"> -</v>
          </cell>
          <cell r="Y294" t="str">
            <v>VfL Pinneberg 1</v>
          </cell>
          <cell r="Z294" t="str">
            <v>DaHi  Flying French</v>
          </cell>
          <cell r="AA294">
            <v>42</v>
          </cell>
          <cell r="AB294">
            <v>38</v>
          </cell>
          <cell r="AC294" t="str">
            <v>Ulu</v>
          </cell>
          <cell r="AD294" t="str">
            <v>Bedu</v>
          </cell>
          <cell r="AE294" t="str">
            <v>kein 3. SR</v>
          </cell>
        </row>
        <row r="295">
          <cell r="Q295" t="str">
            <v>HeLo-12</v>
          </cell>
          <cell r="R295">
            <v>38871</v>
          </cell>
          <cell r="S295" t="str">
            <v>18.00</v>
          </cell>
          <cell r="T295" t="str">
            <v>SA•1800•VB</v>
          </cell>
          <cell r="U295" t="str">
            <v>HeLo Gr 4</v>
          </cell>
          <cell r="V295" t="str">
            <v>Ostpreußendamm oben</v>
          </cell>
          <cell r="W295" t="str">
            <v>Walddörfer SV</v>
          </cell>
          <cell r="X295" t="str">
            <v xml:space="preserve"> -</v>
          </cell>
          <cell r="Y295" t="str">
            <v>DBV Charlottenburg</v>
          </cell>
          <cell r="Z295" t="str">
            <v>HeHi  VfL Pinneberg 1</v>
          </cell>
          <cell r="AA295">
            <v>23</v>
          </cell>
          <cell r="AB295">
            <v>45</v>
          </cell>
          <cell r="AC295" t="str">
            <v>Ulu</v>
          </cell>
          <cell r="AD295" t="str">
            <v>Piekacz</v>
          </cell>
          <cell r="AE295" t="str">
            <v>kein 3. SR</v>
          </cell>
        </row>
        <row r="296">
          <cell r="Q296" t="str">
            <v>HeHi-024</v>
          </cell>
          <cell r="R296">
            <v>38871</v>
          </cell>
          <cell r="S296" t="str">
            <v>18.45</v>
          </cell>
          <cell r="T296" t="str">
            <v>SA•1845•VB</v>
          </cell>
          <cell r="U296" t="str">
            <v>HeHi Gr 4</v>
          </cell>
          <cell r="V296" t="str">
            <v>Ostpreußendamm oben</v>
          </cell>
          <cell r="W296" t="str">
            <v>SC Rist Wedel</v>
          </cell>
          <cell r="X296" t="str">
            <v xml:space="preserve"> -</v>
          </cell>
          <cell r="Y296" t="str">
            <v>Galabasket.de</v>
          </cell>
          <cell r="Z296" t="str">
            <v>HeLo  DBV Charlottenburg</v>
          </cell>
          <cell r="AA296">
            <v>0</v>
          </cell>
          <cell r="AB296">
            <v>20</v>
          </cell>
          <cell r="AC296" t="str">
            <v>Ernst</v>
          </cell>
          <cell r="AD296" t="str">
            <v>Piekacz</v>
          </cell>
          <cell r="AE296" t="str">
            <v>kein 3. SR</v>
          </cell>
        </row>
        <row r="297">
          <cell r="Q297" t="str">
            <v>HeHi-036</v>
          </cell>
          <cell r="R297">
            <v>38871</v>
          </cell>
          <cell r="S297" t="str">
            <v>19.30</v>
          </cell>
          <cell r="T297" t="str">
            <v>SA•1930•VB</v>
          </cell>
          <cell r="U297" t="str">
            <v>HeHi Gr 6</v>
          </cell>
          <cell r="V297" t="str">
            <v>Ostpreußendamm oben</v>
          </cell>
          <cell r="W297" t="str">
            <v>C-R-T-G´s Finest</v>
          </cell>
          <cell r="X297" t="str">
            <v xml:space="preserve"> -</v>
          </cell>
          <cell r="Y297" t="str">
            <v>TuS Bothfeld</v>
          </cell>
          <cell r="Z297" t="str">
            <v>HeHi  Galabasket.de</v>
          </cell>
          <cell r="AA297">
            <v>62</v>
          </cell>
          <cell r="AB297">
            <v>47</v>
          </cell>
          <cell r="AC297" t="str">
            <v>Ernst</v>
          </cell>
          <cell r="AD297" t="str">
            <v>Weege</v>
          </cell>
          <cell r="AE297" t="str">
            <v>kein 3. SR</v>
          </cell>
        </row>
        <row r="298">
          <cell r="Q298" t="str">
            <v>HeHi-048</v>
          </cell>
          <cell r="R298">
            <v>38871</v>
          </cell>
          <cell r="S298" t="str">
            <v>20.15</v>
          </cell>
          <cell r="T298" t="str">
            <v>SA•2015•VB</v>
          </cell>
          <cell r="U298" t="str">
            <v>HeHi Gr 8</v>
          </cell>
          <cell r="V298" t="str">
            <v>Ostpreußendamm oben</v>
          </cell>
          <cell r="W298" t="str">
            <v>Rhein Energie Köln</v>
          </cell>
          <cell r="X298" t="str">
            <v xml:space="preserve"> -</v>
          </cell>
          <cell r="Y298" t="str">
            <v>Hamburg Rahlstedt</v>
          </cell>
          <cell r="Z298" t="str">
            <v>HeHi  TuS Bothfeld</v>
          </cell>
          <cell r="AA298">
            <v>57</v>
          </cell>
          <cell r="AB298">
            <v>36</v>
          </cell>
          <cell r="AC298" t="str">
            <v>Wüllner</v>
          </cell>
          <cell r="AD298" t="str">
            <v>Weege</v>
          </cell>
          <cell r="AE298" t="str">
            <v>kein 3. SR</v>
          </cell>
        </row>
        <row r="299">
          <cell r="Q299" t="str">
            <v>DaHi-15</v>
          </cell>
          <cell r="R299">
            <v>38871</v>
          </cell>
          <cell r="S299" t="str">
            <v>21.00</v>
          </cell>
          <cell r="T299" t="str">
            <v>SA•2100•VB</v>
          </cell>
          <cell r="U299" t="str">
            <v>DaHi Gr 5</v>
          </cell>
          <cell r="V299" t="str">
            <v>Ostpreußendamm oben</v>
          </cell>
          <cell r="W299" t="str">
            <v>Walddörfer SV 1</v>
          </cell>
          <cell r="X299" t="str">
            <v xml:space="preserve"> -</v>
          </cell>
          <cell r="Y299" t="str">
            <v>TSV Neustadt</v>
          </cell>
          <cell r="Z299" t="str">
            <v>HeHi  Hamburg Rahlstedt</v>
          </cell>
          <cell r="AA299">
            <v>52</v>
          </cell>
          <cell r="AB299">
            <v>18</v>
          </cell>
          <cell r="AC299" t="str">
            <v>Wüllner</v>
          </cell>
          <cell r="AD299" t="str">
            <v>Weege</v>
          </cell>
          <cell r="AE299" t="str">
            <v>kein 3. SR</v>
          </cell>
        </row>
        <row r="301">
          <cell r="W301" t="str">
            <v>Sonntag, den 04.06.2006</v>
          </cell>
        </row>
        <row r="302">
          <cell r="S302" t="str">
            <v>Zeit</v>
          </cell>
          <cell r="T302" t="str">
            <v>Spielnr.</v>
          </cell>
          <cell r="U302" t="str">
            <v>Liga</v>
          </cell>
          <cell r="V302" t="str">
            <v>Halle</v>
          </cell>
          <cell r="W302" t="str">
            <v>Team A</v>
          </cell>
          <cell r="Y302" t="str">
            <v>Team B</v>
          </cell>
          <cell r="Z302" t="str">
            <v>Kampfgericht</v>
          </cell>
          <cell r="AA302" t="str">
            <v>Erg A</v>
          </cell>
          <cell r="AB302" t="str">
            <v>Erg B</v>
          </cell>
        </row>
        <row r="303">
          <cell r="W303" t="str">
            <v>Halle C - Am Hegewinkel</v>
          </cell>
        </row>
        <row r="305">
          <cell r="Q305" t="str">
            <v>mU18-39</v>
          </cell>
          <cell r="R305">
            <v>38872</v>
          </cell>
          <cell r="S305" t="str">
            <v>09.00</v>
          </cell>
          <cell r="T305" t="str">
            <v>SO•0900•C</v>
          </cell>
          <cell r="U305" t="str">
            <v>mU18 Gr A</v>
          </cell>
          <cell r="V305" t="str">
            <v>Am Hegewinkel</v>
          </cell>
          <cell r="W305" t="str">
            <v>BG Dorsten</v>
          </cell>
          <cell r="X305" t="str">
            <v xml:space="preserve"> -</v>
          </cell>
          <cell r="Y305" t="str">
            <v>Eintracht Frankfurt 2</v>
          </cell>
          <cell r="Z305" t="str">
            <v>mU18  BG Zehlendorf</v>
          </cell>
          <cell r="AA305">
            <v>34</v>
          </cell>
          <cell r="AB305">
            <v>33</v>
          </cell>
          <cell r="AC305" t="str">
            <v>Bielnik</v>
          </cell>
          <cell r="AD305" t="str">
            <v>Baloun</v>
          </cell>
          <cell r="AE305" t="str">
            <v>kein 3. SR</v>
          </cell>
        </row>
        <row r="306">
          <cell r="Q306" t="str">
            <v>mU18-23</v>
          </cell>
          <cell r="R306">
            <v>38872</v>
          </cell>
          <cell r="S306" t="str">
            <v>09.45</v>
          </cell>
          <cell r="T306" t="str">
            <v>SO•0945•C</v>
          </cell>
          <cell r="U306" t="str">
            <v>mU18 Pl 1-8</v>
          </cell>
          <cell r="V306" t="str">
            <v>Am Hegewinkel</v>
          </cell>
          <cell r="W306" t="str">
            <v>BG Zehlendorf</v>
          </cell>
          <cell r="X306" t="str">
            <v xml:space="preserve"> -</v>
          </cell>
          <cell r="Y306" t="str">
            <v>MKS MOS Konin</v>
          </cell>
          <cell r="Z306" t="str">
            <v>mU18  Eintracht Frankfurt 2</v>
          </cell>
          <cell r="AA306">
            <v>37</v>
          </cell>
          <cell r="AB306">
            <v>33</v>
          </cell>
          <cell r="AC306" t="str">
            <v>Bielnik</v>
          </cell>
          <cell r="AD306" t="str">
            <v>Baloun</v>
          </cell>
          <cell r="AE306" t="str">
            <v>kein 3. SR</v>
          </cell>
        </row>
        <row r="307">
          <cell r="Q307" t="str">
            <v>mU18-24</v>
          </cell>
          <cell r="R307">
            <v>38872</v>
          </cell>
          <cell r="S307" t="str">
            <v>10.30</v>
          </cell>
          <cell r="T307" t="str">
            <v>SO•1030•C</v>
          </cell>
          <cell r="U307" t="str">
            <v>mU18 Pl 1-8</v>
          </cell>
          <cell r="V307" t="str">
            <v>Am Hegewinkel</v>
          </cell>
          <cell r="W307" t="str">
            <v>SG Hannover</v>
          </cell>
          <cell r="X307" t="str">
            <v xml:space="preserve"> -</v>
          </cell>
          <cell r="Y307" t="str">
            <v>UAB Wien</v>
          </cell>
          <cell r="Z307" t="str">
            <v>mU18  MKS MOS Konin</v>
          </cell>
          <cell r="AA307">
            <v>50</v>
          </cell>
          <cell r="AB307">
            <v>9</v>
          </cell>
          <cell r="AC307" t="str">
            <v>Detgen</v>
          </cell>
          <cell r="AD307" t="str">
            <v>Dirks</v>
          </cell>
          <cell r="AE307" t="str">
            <v>kein 3. SR</v>
          </cell>
        </row>
        <row r="308">
          <cell r="Q308" t="str">
            <v>DaHi-25</v>
          </cell>
          <cell r="R308">
            <v>38872</v>
          </cell>
          <cell r="S308" t="str">
            <v>11.15</v>
          </cell>
          <cell r="T308" t="str">
            <v>SO•1115•C</v>
          </cell>
          <cell r="U308" t="str">
            <v>DaHi Pl 1-16</v>
          </cell>
          <cell r="V308" t="str">
            <v>Am Hegewinkel</v>
          </cell>
          <cell r="W308" t="str">
            <v>UKJ Tyrolia</v>
          </cell>
          <cell r="X308" t="str">
            <v xml:space="preserve"> -</v>
          </cell>
          <cell r="Y308" t="str">
            <v>BG Zehlendorf 1</v>
          </cell>
          <cell r="Z308" t="str">
            <v>mU18  UAB Wien</v>
          </cell>
          <cell r="AA308">
            <v>22</v>
          </cell>
          <cell r="AB308">
            <v>42</v>
          </cell>
          <cell r="AC308" t="str">
            <v>Detgen</v>
          </cell>
          <cell r="AD308" t="str">
            <v>Dirks</v>
          </cell>
          <cell r="AE308" t="str">
            <v>kein 3. SR</v>
          </cell>
        </row>
        <row r="309">
          <cell r="Q309" t="str">
            <v>DaHi-26</v>
          </cell>
          <cell r="R309">
            <v>38872</v>
          </cell>
          <cell r="S309" t="str">
            <v>12.00</v>
          </cell>
          <cell r="T309" t="str">
            <v>SO•1200•C</v>
          </cell>
          <cell r="U309" t="str">
            <v>DaHi Pl 1-16</v>
          </cell>
          <cell r="V309" t="str">
            <v>Am Hegewinkel</v>
          </cell>
          <cell r="W309" t="str">
            <v>TK Hannover</v>
          </cell>
          <cell r="X309" t="str">
            <v xml:space="preserve"> -</v>
          </cell>
          <cell r="Y309" t="str">
            <v>Rumelner TV</v>
          </cell>
          <cell r="Z309" t="str">
            <v>DaHi  BG Zehlendorf 1</v>
          </cell>
          <cell r="AA309">
            <v>48</v>
          </cell>
          <cell r="AB309">
            <v>33</v>
          </cell>
          <cell r="AC309" t="str">
            <v>Bijkerk</v>
          </cell>
          <cell r="AD309" t="str">
            <v>Lüdtke</v>
          </cell>
          <cell r="AE309" t="str">
            <v>kein 3. SR</v>
          </cell>
        </row>
        <row r="310">
          <cell r="Q310" t="str">
            <v>DaHi-43</v>
          </cell>
          <cell r="R310">
            <v>38872</v>
          </cell>
          <cell r="S310" t="str">
            <v>12.45</v>
          </cell>
          <cell r="T310" t="str">
            <v>SO•1245•C</v>
          </cell>
          <cell r="U310" t="str">
            <v>DaHi Pl 17-24</v>
          </cell>
          <cell r="V310" t="str">
            <v>Am Hegewinkel</v>
          </cell>
          <cell r="W310" t="str">
            <v>TSV Neustadt</v>
          </cell>
          <cell r="X310" t="str">
            <v xml:space="preserve"> -</v>
          </cell>
          <cell r="Y310" t="str">
            <v>VfL Pinneberg 2</v>
          </cell>
          <cell r="Z310" t="str">
            <v>DaHi  Rumelner TV</v>
          </cell>
          <cell r="AA310">
            <v>8</v>
          </cell>
          <cell r="AB310">
            <v>52</v>
          </cell>
          <cell r="AC310" t="str">
            <v>Bijkerk</v>
          </cell>
          <cell r="AD310" t="str">
            <v>Lüdtke</v>
          </cell>
          <cell r="AE310" t="str">
            <v>kein 3. SR</v>
          </cell>
        </row>
        <row r="311">
          <cell r="Q311" t="str">
            <v>DaHi-44</v>
          </cell>
          <cell r="R311">
            <v>38872</v>
          </cell>
          <cell r="S311" t="str">
            <v>13.30</v>
          </cell>
          <cell r="T311" t="str">
            <v>SO•1330•C</v>
          </cell>
          <cell r="U311" t="str">
            <v>DaHi Pl 17-24</v>
          </cell>
          <cell r="V311" t="str">
            <v>Am Hegewinkel</v>
          </cell>
          <cell r="W311" t="str">
            <v>UAB Wien 1</v>
          </cell>
          <cell r="X311" t="str">
            <v xml:space="preserve"> -</v>
          </cell>
          <cell r="Y311" t="str">
            <v>BG Zehlendorf 2</v>
          </cell>
          <cell r="Z311" t="str">
            <v>DaHi  VfL Pinneberg 2</v>
          </cell>
          <cell r="AA311">
            <v>21</v>
          </cell>
          <cell r="AB311">
            <v>66</v>
          </cell>
          <cell r="AC311" t="str">
            <v>Walewski</v>
          </cell>
          <cell r="AD311" t="str">
            <v>Weege</v>
          </cell>
          <cell r="AE311" t="str">
            <v>kein 3. SR</v>
          </cell>
        </row>
        <row r="312">
          <cell r="Q312" t="str">
            <v>mU18-40</v>
          </cell>
          <cell r="R312">
            <v>38872</v>
          </cell>
          <cell r="S312" t="str">
            <v>14.15</v>
          </cell>
          <cell r="T312" t="str">
            <v>SO•1415•C</v>
          </cell>
          <cell r="U312" t="str">
            <v>mU18 Gr A</v>
          </cell>
          <cell r="V312" t="str">
            <v>Am Hegewinkel</v>
          </cell>
          <cell r="W312" t="str">
            <v>Hellas Basket Berlin</v>
          </cell>
          <cell r="X312" t="str">
            <v xml:space="preserve"> -</v>
          </cell>
          <cell r="Y312" t="str">
            <v>BG Dorsten</v>
          </cell>
          <cell r="Z312" t="str">
            <v>DaHi  BG Zehlendorf 2</v>
          </cell>
          <cell r="AA312">
            <v>29</v>
          </cell>
          <cell r="AB312">
            <v>45</v>
          </cell>
          <cell r="AC312" t="str">
            <v>Walewski</v>
          </cell>
          <cell r="AD312" t="str">
            <v>Weege</v>
          </cell>
          <cell r="AE312" t="str">
            <v>kein 3. SR</v>
          </cell>
        </row>
        <row r="313">
          <cell r="Q313" t="str">
            <v>mU18-29</v>
          </cell>
          <cell r="R313">
            <v>38872</v>
          </cell>
          <cell r="S313" t="str">
            <v>15.00</v>
          </cell>
          <cell r="T313" t="str">
            <v>SO•1500•C</v>
          </cell>
          <cell r="U313" t="str">
            <v>mU18 Pl 5-8</v>
          </cell>
          <cell r="V313" t="str">
            <v>Am Hegewinkel</v>
          </cell>
          <cell r="W313" t="str">
            <v>UAB Wien</v>
          </cell>
          <cell r="X313" t="str">
            <v xml:space="preserve"> -</v>
          </cell>
          <cell r="Y313" t="str">
            <v>MKS MOS Konin</v>
          </cell>
          <cell r="Z313" t="str">
            <v>mU18  BG Dorsten</v>
          </cell>
          <cell r="AA313">
            <v>23</v>
          </cell>
          <cell r="AB313">
            <v>79</v>
          </cell>
          <cell r="AC313" t="str">
            <v>Walewski</v>
          </cell>
          <cell r="AD313" t="str">
            <v>Weege</v>
          </cell>
          <cell r="AE313" t="str">
            <v>kein 3. SR</v>
          </cell>
        </row>
        <row r="314">
          <cell r="Q314" t="str">
            <v>mU18-27</v>
          </cell>
          <cell r="R314">
            <v>38872</v>
          </cell>
          <cell r="S314" t="str">
            <v>15.45</v>
          </cell>
          <cell r="T314" t="str">
            <v>SO•1545•C</v>
          </cell>
          <cell r="U314" t="str">
            <v>mU18 Pl 1-4</v>
          </cell>
          <cell r="V314" t="str">
            <v>Am Hegewinkel</v>
          </cell>
          <cell r="W314" t="str">
            <v>BG Zehlendorf</v>
          </cell>
          <cell r="X314" t="str">
            <v xml:space="preserve"> -</v>
          </cell>
          <cell r="Y314" t="str">
            <v>SG Hannover</v>
          </cell>
          <cell r="Z314" t="str">
            <v>mU18  MKS MOS Konin</v>
          </cell>
          <cell r="AA314">
            <v>48</v>
          </cell>
          <cell r="AB314">
            <v>36</v>
          </cell>
          <cell r="AC314" t="str">
            <v>Al Attar</v>
          </cell>
          <cell r="AD314" t="str">
            <v>Bause</v>
          </cell>
          <cell r="AE314" t="str">
            <v>kein 3. SR</v>
          </cell>
        </row>
        <row r="315">
          <cell r="Q315" t="str">
            <v>DaHi-33</v>
          </cell>
          <cell r="R315">
            <v>38872</v>
          </cell>
          <cell r="S315" t="str">
            <v>16.30</v>
          </cell>
          <cell r="T315" t="str">
            <v>SO•1630•C</v>
          </cell>
          <cell r="U315" t="str">
            <v>DaHi Pl 1-8</v>
          </cell>
          <cell r="V315" t="str">
            <v>Am Hegewinkel</v>
          </cell>
          <cell r="W315" t="str">
            <v>BG Zehlendorf 1</v>
          </cell>
          <cell r="X315" t="str">
            <v xml:space="preserve"> -</v>
          </cell>
          <cell r="Y315" t="str">
            <v>TK Hannover</v>
          </cell>
          <cell r="Z315" t="str">
            <v>mU18  SG Hannover</v>
          </cell>
          <cell r="AA315">
            <v>56</v>
          </cell>
          <cell r="AB315">
            <v>21</v>
          </cell>
          <cell r="AC315" t="str">
            <v>Al Attar</v>
          </cell>
          <cell r="AD315" t="str">
            <v>Bause</v>
          </cell>
          <cell r="AE315" t="str">
            <v>kein 3. SR</v>
          </cell>
        </row>
        <row r="316">
          <cell r="Q316" t="str">
            <v>DaHi-37</v>
          </cell>
          <cell r="R316">
            <v>38872</v>
          </cell>
          <cell r="S316" t="str">
            <v>17.15</v>
          </cell>
          <cell r="T316" t="str">
            <v>SO•1715•C</v>
          </cell>
          <cell r="U316" t="str">
            <v>DaHi Pl 9-16</v>
          </cell>
          <cell r="V316" t="str">
            <v>Am Hegewinkel</v>
          </cell>
          <cell r="W316" t="str">
            <v>Rumelner TV</v>
          </cell>
          <cell r="X316" t="str">
            <v xml:space="preserve"> -</v>
          </cell>
          <cell r="Y316" t="str">
            <v>UKJ Tyrolia</v>
          </cell>
          <cell r="Z316" t="str">
            <v>DaHi  TK Hannover</v>
          </cell>
          <cell r="AA316">
            <v>51</v>
          </cell>
          <cell r="AB316">
            <v>47</v>
          </cell>
          <cell r="AC316" t="str">
            <v>Stange</v>
          </cell>
          <cell r="AD316" t="str">
            <v>Vecera</v>
          </cell>
          <cell r="AE316" t="str">
            <v>kein 3. SR</v>
          </cell>
        </row>
        <row r="317">
          <cell r="Q317" t="str">
            <v>mU18-41</v>
          </cell>
          <cell r="R317">
            <v>38872</v>
          </cell>
          <cell r="S317" t="str">
            <v>18.00</v>
          </cell>
          <cell r="T317" t="str">
            <v>SO•1800•C</v>
          </cell>
          <cell r="U317" t="str">
            <v>mU18 Gr A</v>
          </cell>
          <cell r="V317" t="str">
            <v>Am Hegewinkel</v>
          </cell>
          <cell r="W317" t="str">
            <v>Eintracht Frankfurt 2</v>
          </cell>
          <cell r="X317" t="str">
            <v xml:space="preserve"> -</v>
          </cell>
          <cell r="Y317" t="str">
            <v>Hellas Basket Berlin</v>
          </cell>
          <cell r="Z317" t="str">
            <v>DaHi  UKJ Tyrolia</v>
          </cell>
          <cell r="AA317">
            <v>28</v>
          </cell>
          <cell r="AB317">
            <v>29</v>
          </cell>
          <cell r="AC317" t="str">
            <v>Stange</v>
          </cell>
          <cell r="AD317" t="str">
            <v>Vecera</v>
          </cell>
          <cell r="AE317" t="str">
            <v>kein 3. SR</v>
          </cell>
        </row>
        <row r="318">
          <cell r="Q318" t="str">
            <v>DaHi-56</v>
          </cell>
          <cell r="R318">
            <v>38872</v>
          </cell>
          <cell r="S318" t="str">
            <v>18.45</v>
          </cell>
          <cell r="T318" t="str">
            <v>SO•1845•C</v>
          </cell>
          <cell r="U318" t="str">
            <v>DaHi Pl 21-24</v>
          </cell>
          <cell r="V318" t="str">
            <v>Am Hegewinkel</v>
          </cell>
          <cell r="W318" t="str">
            <v>TSV Neustadt</v>
          </cell>
          <cell r="X318" t="str">
            <v xml:space="preserve"> -</v>
          </cell>
          <cell r="Y318" t="str">
            <v>UAB Wien 1</v>
          </cell>
          <cell r="Z318" t="str">
            <v>mU18  Hellas Basket Berlin</v>
          </cell>
          <cell r="AA318">
            <v>24</v>
          </cell>
          <cell r="AB318">
            <v>26</v>
          </cell>
          <cell r="AC318" t="str">
            <v>Jannsens</v>
          </cell>
          <cell r="AD318" t="str">
            <v>Kittlerova</v>
          </cell>
          <cell r="AE318" t="str">
            <v>kein 3. SR</v>
          </cell>
        </row>
        <row r="319">
          <cell r="Q319" t="str">
            <v>DaHi-54</v>
          </cell>
          <cell r="R319">
            <v>38872</v>
          </cell>
          <cell r="S319" t="str">
            <v>19.30</v>
          </cell>
          <cell r="T319" t="str">
            <v>SO•1930•C</v>
          </cell>
          <cell r="U319" t="str">
            <v>DaHi Pl 17-20</v>
          </cell>
          <cell r="V319" t="str">
            <v>Am Hegewinkel</v>
          </cell>
          <cell r="W319" t="str">
            <v>BG Zehlendorf 2</v>
          </cell>
          <cell r="X319" t="str">
            <v xml:space="preserve"> -</v>
          </cell>
          <cell r="Y319" t="str">
            <v>VfL Pinneberg 2</v>
          </cell>
          <cell r="Z319" t="str">
            <v>DaHi  UAB Wien 1</v>
          </cell>
          <cell r="AA319">
            <v>40</v>
          </cell>
          <cell r="AB319">
            <v>23</v>
          </cell>
          <cell r="AC319" t="str">
            <v>Jannsens</v>
          </cell>
          <cell r="AD319" t="str">
            <v>Kittlerova</v>
          </cell>
          <cell r="AE319" t="str">
            <v>kein 3. SR</v>
          </cell>
        </row>
        <row r="320">
          <cell r="Q320" t="str">
            <v>DaHi-45</v>
          </cell>
          <cell r="R320">
            <v>38872</v>
          </cell>
          <cell r="S320" t="str">
            <v>20.15</v>
          </cell>
          <cell r="T320" t="str">
            <v>SO•2015•C</v>
          </cell>
          <cell r="U320" t="str">
            <v>DaHi Pl 1-4</v>
          </cell>
          <cell r="V320" t="str">
            <v>Am Hegewinkel</v>
          </cell>
          <cell r="W320" t="str">
            <v>BG Zehlendorf 1</v>
          </cell>
          <cell r="X320" t="str">
            <v xml:space="preserve"> -</v>
          </cell>
          <cell r="Y320" t="str">
            <v>Lidingo Basket</v>
          </cell>
          <cell r="Z320" t="str">
            <v>DaHi  VfL Pinneberg 2</v>
          </cell>
          <cell r="AA320">
            <v>71</v>
          </cell>
          <cell r="AB320">
            <v>28</v>
          </cell>
          <cell r="AC320" t="str">
            <v>Rechten</v>
          </cell>
          <cell r="AD320" t="str">
            <v>Zwiep</v>
          </cell>
          <cell r="AE320" t="str">
            <v>kein 3. SR</v>
          </cell>
        </row>
        <row r="321">
          <cell r="Q321" t="str">
            <v>DaHi-47</v>
          </cell>
          <cell r="R321">
            <v>38872</v>
          </cell>
          <cell r="S321" t="str">
            <v>21.00</v>
          </cell>
          <cell r="T321" t="str">
            <v>SO•2100•C</v>
          </cell>
          <cell r="U321" t="str">
            <v>DaHi Pl 5-8</v>
          </cell>
          <cell r="V321" t="str">
            <v>Am Hegewinkel</v>
          </cell>
          <cell r="W321" t="str">
            <v>BBZ 95 Leverkusen 1</v>
          </cell>
          <cell r="X321" t="str">
            <v xml:space="preserve"> -</v>
          </cell>
          <cell r="Y321" t="str">
            <v>TK Hannover</v>
          </cell>
          <cell r="Z321" t="str">
            <v>DaHi  Lidingo Basket</v>
          </cell>
          <cell r="AA321">
            <v>35</v>
          </cell>
          <cell r="AB321">
            <v>32</v>
          </cell>
          <cell r="AC321" t="str">
            <v>Rechten</v>
          </cell>
          <cell r="AD321" t="str">
            <v>Zwiep</v>
          </cell>
          <cell r="AE321" t="str">
            <v>kein 3. SR</v>
          </cell>
        </row>
        <row r="324">
          <cell r="W324" t="str">
            <v>Halle D - Cole Sports Center</v>
          </cell>
        </row>
        <row r="326">
          <cell r="Q326" t="str">
            <v>wU18-19</v>
          </cell>
          <cell r="R326">
            <v>38872</v>
          </cell>
          <cell r="S326" t="str">
            <v>09.00</v>
          </cell>
          <cell r="T326" t="str">
            <v>SO•0900•D</v>
          </cell>
          <cell r="U326" t="str">
            <v>wU18 Q 1-8</v>
          </cell>
          <cell r="V326" t="str">
            <v>Cole Sports Center</v>
          </cell>
          <cell r="W326" t="str">
            <v>DJK Essen Frintrop</v>
          </cell>
          <cell r="X326" t="str">
            <v xml:space="preserve"> -</v>
          </cell>
          <cell r="Y326" t="str">
            <v>AMTV/Meiendorfer SV</v>
          </cell>
          <cell r="Z326" t="str">
            <v>wU18  Basketball Berlin Süd</v>
          </cell>
          <cell r="AA326">
            <v>29</v>
          </cell>
          <cell r="AB326">
            <v>26</v>
          </cell>
          <cell r="AC326" t="str">
            <v xml:space="preserve">Brune </v>
          </cell>
          <cell r="AD326" t="str">
            <v>Ciesielski</v>
          </cell>
          <cell r="AE326" t="str">
            <v>kein 3. SR</v>
          </cell>
        </row>
        <row r="327">
          <cell r="Q327" t="str">
            <v>wU18-20</v>
          </cell>
          <cell r="R327">
            <v>38872</v>
          </cell>
          <cell r="S327" t="str">
            <v>09.45</v>
          </cell>
          <cell r="T327" t="str">
            <v>SO•0945•D</v>
          </cell>
          <cell r="U327" t="str">
            <v>wU18 Q 1-8</v>
          </cell>
          <cell r="V327" t="str">
            <v>Cole Sports Center</v>
          </cell>
          <cell r="W327" t="str">
            <v>Basketball Berlin Süd</v>
          </cell>
          <cell r="X327" t="str">
            <v xml:space="preserve"> -</v>
          </cell>
          <cell r="Y327" t="str">
            <v>Südpark Bochum</v>
          </cell>
          <cell r="Z327" t="str">
            <v>wU18  AMTV/Meiendorfer SV</v>
          </cell>
          <cell r="AA327">
            <v>20</v>
          </cell>
          <cell r="AB327">
            <v>24</v>
          </cell>
          <cell r="AC327" t="str">
            <v xml:space="preserve">Brune </v>
          </cell>
          <cell r="AD327" t="str">
            <v>Ciesielski</v>
          </cell>
          <cell r="AE327" t="str">
            <v>kein 3. SR</v>
          </cell>
        </row>
        <row r="328">
          <cell r="Q328" t="str">
            <v>wU18-39</v>
          </cell>
          <cell r="R328">
            <v>38872</v>
          </cell>
          <cell r="S328" t="str">
            <v>10.30</v>
          </cell>
          <cell r="T328" t="str">
            <v>SO•1030•D</v>
          </cell>
          <cell r="U328" t="str">
            <v>wU18 Gr A</v>
          </cell>
          <cell r="V328" t="str">
            <v>Cole Sports Center</v>
          </cell>
          <cell r="W328" t="str">
            <v>TV Meppen</v>
          </cell>
          <cell r="X328" t="str">
            <v xml:space="preserve"> -</v>
          </cell>
          <cell r="Y328" t="str">
            <v>TG 1837 Hanau</v>
          </cell>
          <cell r="Z328" t="str">
            <v>wU18  Südpark Bochum</v>
          </cell>
          <cell r="AA328">
            <v>60</v>
          </cell>
          <cell r="AB328">
            <v>11</v>
          </cell>
          <cell r="AC328" t="str">
            <v>Ernst</v>
          </cell>
          <cell r="AD328" t="str">
            <v>Freisfeld</v>
          </cell>
          <cell r="AE328" t="str">
            <v>kein 3. SR</v>
          </cell>
        </row>
        <row r="329">
          <cell r="Q329" t="str">
            <v>DaHi-31</v>
          </cell>
          <cell r="R329">
            <v>38872</v>
          </cell>
          <cell r="S329" t="str">
            <v>11.15</v>
          </cell>
          <cell r="T329" t="str">
            <v>SO•1115•D</v>
          </cell>
          <cell r="U329" t="str">
            <v>DaHi Pl 1-16</v>
          </cell>
          <cell r="V329" t="str">
            <v>Cole Sports Center</v>
          </cell>
          <cell r="W329" t="str">
            <v>TSI Damen</v>
          </cell>
          <cell r="X329" t="str">
            <v xml:space="preserve"> -</v>
          </cell>
          <cell r="Y329" t="str">
            <v>BG Hamburg-West</v>
          </cell>
          <cell r="Z329" t="str">
            <v>wU18  TG 1837 Hanau</v>
          </cell>
          <cell r="AA329">
            <v>20</v>
          </cell>
          <cell r="AB329">
            <v>30</v>
          </cell>
          <cell r="AC329" t="str">
            <v>Ernst</v>
          </cell>
          <cell r="AD329" t="str">
            <v>Freisfeld</v>
          </cell>
          <cell r="AE329" t="str">
            <v>kein 3. SR</v>
          </cell>
        </row>
        <row r="330">
          <cell r="Q330" t="str">
            <v>DaHi-32</v>
          </cell>
          <cell r="R330">
            <v>38872</v>
          </cell>
          <cell r="S330" t="str">
            <v>12.00</v>
          </cell>
          <cell r="T330" t="str">
            <v>SO•1200•D</v>
          </cell>
          <cell r="U330" t="str">
            <v>DaHi Pl 1-16</v>
          </cell>
          <cell r="V330" t="str">
            <v>Cole Sports Center</v>
          </cell>
          <cell r="W330" t="str">
            <v>TuS Bothfeld</v>
          </cell>
          <cell r="X330" t="str">
            <v xml:space="preserve"> -</v>
          </cell>
          <cell r="Y330" t="str">
            <v>VfL Pinneberg 1</v>
          </cell>
          <cell r="Z330" t="str">
            <v>DaHi  BG Hamburg-West</v>
          </cell>
          <cell r="AA330">
            <v>11</v>
          </cell>
          <cell r="AB330">
            <v>38</v>
          </cell>
          <cell r="AC330" t="str">
            <v>Mensik</v>
          </cell>
          <cell r="AD330" t="str">
            <v>Pastusiak</v>
          </cell>
          <cell r="AE330" t="str">
            <v>kein 3. SR</v>
          </cell>
        </row>
        <row r="331">
          <cell r="Q331" t="str">
            <v>DaLo-12</v>
          </cell>
          <cell r="R331">
            <v>38872</v>
          </cell>
          <cell r="S331" t="str">
            <v>12.45</v>
          </cell>
          <cell r="T331" t="str">
            <v>SO•1245•D</v>
          </cell>
          <cell r="U331" t="str">
            <v>DaLo Gr 2</v>
          </cell>
          <cell r="V331" t="str">
            <v>Cole Sports Center</v>
          </cell>
          <cell r="W331" t="str">
            <v>UAB Wien 2</v>
          </cell>
          <cell r="X331" t="str">
            <v xml:space="preserve"> -</v>
          </cell>
          <cell r="Y331" t="str">
            <v>Walddörfer SV 3</v>
          </cell>
          <cell r="Z331" t="str">
            <v>DaHi  VfL Pinneberg 1</v>
          </cell>
          <cell r="AA331">
            <v>28</v>
          </cell>
          <cell r="AB331">
            <v>27</v>
          </cell>
          <cell r="AC331" t="str">
            <v>Mensik</v>
          </cell>
          <cell r="AD331" t="str">
            <v>Pastusiak</v>
          </cell>
          <cell r="AE331" t="str">
            <v>kein 3. SR</v>
          </cell>
        </row>
        <row r="332">
          <cell r="Q332" t="str">
            <v>DaLo-11</v>
          </cell>
          <cell r="R332">
            <v>38872</v>
          </cell>
          <cell r="S332" t="str">
            <v>13.30</v>
          </cell>
          <cell r="T332" t="str">
            <v>SO•1330•D</v>
          </cell>
          <cell r="U332" t="str">
            <v>DaLo Gr 2</v>
          </cell>
          <cell r="V332" t="str">
            <v>Cole Sports Center</v>
          </cell>
          <cell r="W332" t="str">
            <v>BBZ 95 Leverkusen 2</v>
          </cell>
          <cell r="X332" t="str">
            <v xml:space="preserve"> -</v>
          </cell>
          <cell r="Y332" t="str">
            <v>BBG Mix</v>
          </cell>
          <cell r="Z332" t="str">
            <v>DaLo  Walddörfer SV 3</v>
          </cell>
          <cell r="AA332">
            <v>35</v>
          </cell>
          <cell r="AB332">
            <v>32</v>
          </cell>
          <cell r="AC332" t="str">
            <v>Baranowski</v>
          </cell>
          <cell r="AD332" t="str">
            <v>Bartosz</v>
          </cell>
          <cell r="AE332" t="str">
            <v>kein 3. SR</v>
          </cell>
        </row>
        <row r="333">
          <cell r="Q333" t="str">
            <v>wU18-23</v>
          </cell>
          <cell r="R333">
            <v>38872</v>
          </cell>
          <cell r="S333" t="str">
            <v>14.15</v>
          </cell>
          <cell r="T333" t="str">
            <v>SO•1415•D</v>
          </cell>
          <cell r="U333" t="str">
            <v>wU18 Pl 1-8</v>
          </cell>
          <cell r="V333" t="str">
            <v>Cole Sports Center</v>
          </cell>
          <cell r="W333" t="str">
            <v>DJK Essen Frintrop</v>
          </cell>
          <cell r="X333" t="str">
            <v xml:space="preserve"> -</v>
          </cell>
          <cell r="Y333" t="str">
            <v>MKS MOS Konin</v>
          </cell>
          <cell r="Z333" t="str">
            <v>DaLo  BBG Mix</v>
          </cell>
          <cell r="AA333">
            <v>37</v>
          </cell>
          <cell r="AB333">
            <v>34</v>
          </cell>
          <cell r="AC333" t="str">
            <v>Baranowski</v>
          </cell>
          <cell r="AD333" t="str">
            <v>Bartosz</v>
          </cell>
          <cell r="AE333" t="str">
            <v>kein 3. SR</v>
          </cell>
        </row>
        <row r="334">
          <cell r="Q334" t="str">
            <v>wU18-24</v>
          </cell>
          <cell r="R334">
            <v>38872</v>
          </cell>
          <cell r="S334" t="str">
            <v>15.00</v>
          </cell>
          <cell r="T334" t="str">
            <v>SO•1500•D</v>
          </cell>
          <cell r="U334" t="str">
            <v>wU18 Pl 1-8</v>
          </cell>
          <cell r="V334" t="str">
            <v>Cole Sports Center</v>
          </cell>
          <cell r="W334" t="str">
            <v>Südpark Bochum</v>
          </cell>
          <cell r="X334" t="str">
            <v xml:space="preserve"> -</v>
          </cell>
          <cell r="Y334" t="str">
            <v>BBZ 95 Leverkusen</v>
          </cell>
          <cell r="Z334" t="str">
            <v>wU18  MKS MOS Konin</v>
          </cell>
          <cell r="AA334">
            <v>23</v>
          </cell>
          <cell r="AB334">
            <v>65</v>
          </cell>
          <cell r="AC334" t="str">
            <v>Baranowski</v>
          </cell>
          <cell r="AD334" t="str">
            <v>Bartosz</v>
          </cell>
          <cell r="AE334" t="str">
            <v>kein 3. SR</v>
          </cell>
        </row>
        <row r="335">
          <cell r="Q335" t="str">
            <v>wU18-40</v>
          </cell>
          <cell r="R335">
            <v>38872</v>
          </cell>
          <cell r="S335" t="str">
            <v>15.45</v>
          </cell>
          <cell r="T335" t="str">
            <v>SO•1545•D</v>
          </cell>
          <cell r="U335" t="str">
            <v>wU18 Gr A</v>
          </cell>
          <cell r="V335" t="str">
            <v>Cole Sports Center</v>
          </cell>
          <cell r="W335" t="str">
            <v>VfL Pinneberg</v>
          </cell>
          <cell r="X335" t="str">
            <v xml:space="preserve"> -</v>
          </cell>
          <cell r="Y335" t="str">
            <v>TV Meppen</v>
          </cell>
          <cell r="Z335" t="str">
            <v>wU18  BBZ 95 Leverkusen</v>
          </cell>
          <cell r="AA335">
            <v>14</v>
          </cell>
          <cell r="AB335">
            <v>31</v>
          </cell>
          <cell r="AC335" t="str">
            <v>Bijkerk</v>
          </cell>
          <cell r="AD335" t="str">
            <v>Busch</v>
          </cell>
          <cell r="AE335" t="str">
            <v>kein 3. SR</v>
          </cell>
        </row>
        <row r="336">
          <cell r="Q336" t="str">
            <v>DaHi-36</v>
          </cell>
          <cell r="R336">
            <v>38872</v>
          </cell>
          <cell r="S336" t="str">
            <v>16.30</v>
          </cell>
          <cell r="T336" t="str">
            <v>SO•1630•D</v>
          </cell>
          <cell r="U336" t="str">
            <v>DaHi Pl 1-8</v>
          </cell>
          <cell r="V336" t="str">
            <v>Cole Sports Center</v>
          </cell>
          <cell r="W336" t="str">
            <v>BG Hamburg-West</v>
          </cell>
          <cell r="X336" t="str">
            <v xml:space="preserve"> -</v>
          </cell>
          <cell r="Y336" t="str">
            <v>VfL Pinneberg 1</v>
          </cell>
          <cell r="Z336" t="str">
            <v>wU18  TV Meppen</v>
          </cell>
          <cell r="AA336">
            <v>19</v>
          </cell>
          <cell r="AB336">
            <v>31</v>
          </cell>
          <cell r="AC336" t="str">
            <v>Bijkerk</v>
          </cell>
          <cell r="AD336" t="str">
            <v>Busch</v>
          </cell>
          <cell r="AE336" t="str">
            <v>kein 3. SR</v>
          </cell>
        </row>
        <row r="337">
          <cell r="Q337" t="str">
            <v>DaHi-40</v>
          </cell>
          <cell r="R337">
            <v>38872</v>
          </cell>
          <cell r="S337" t="str">
            <v>17.15</v>
          </cell>
          <cell r="T337" t="str">
            <v>SO•1715•D</v>
          </cell>
          <cell r="U337" t="str">
            <v>DaHi Pl 9-16</v>
          </cell>
          <cell r="V337" t="str">
            <v>Cole Sports Center</v>
          </cell>
          <cell r="W337" t="str">
            <v>TuS Bothfeld</v>
          </cell>
          <cell r="X337" t="str">
            <v xml:space="preserve"> -</v>
          </cell>
          <cell r="Y337" t="str">
            <v>TSI Damen</v>
          </cell>
          <cell r="Z337" t="str">
            <v>DaHi  VfL Pinneberg 1</v>
          </cell>
          <cell r="AA337">
            <v>17</v>
          </cell>
          <cell r="AB337">
            <v>44</v>
          </cell>
          <cell r="AC337" t="str">
            <v>Góralski</v>
          </cell>
          <cell r="AD337" t="str">
            <v>Lasocki</v>
          </cell>
          <cell r="AE337" t="str">
            <v>kein 3. SR</v>
          </cell>
        </row>
        <row r="338">
          <cell r="Q338" t="str">
            <v>DaLo-16</v>
          </cell>
          <cell r="R338">
            <v>38872</v>
          </cell>
          <cell r="S338" t="str">
            <v>18.00</v>
          </cell>
          <cell r="T338" t="str">
            <v>SO•1800•D</v>
          </cell>
          <cell r="U338" t="str">
            <v>DaLo Pl 5-8</v>
          </cell>
          <cell r="V338" t="str">
            <v>Cole Sports Center</v>
          </cell>
          <cell r="W338" t="str">
            <v>Vareler TB</v>
          </cell>
          <cell r="X338" t="str">
            <v xml:space="preserve"> -</v>
          </cell>
          <cell r="Y338" t="str">
            <v>BBZ 95 Leverkusen 2</v>
          </cell>
          <cell r="Z338" t="str">
            <v>DaHi  TSI Damen</v>
          </cell>
          <cell r="AA338">
            <v>3</v>
          </cell>
          <cell r="AB338">
            <v>70</v>
          </cell>
          <cell r="AC338" t="str">
            <v>Góralski</v>
          </cell>
          <cell r="AD338" t="str">
            <v>Lasocki</v>
          </cell>
          <cell r="AE338" t="str">
            <v>kein 3. SR</v>
          </cell>
        </row>
        <row r="339">
          <cell r="Q339" t="str">
            <v>DaLo-14</v>
          </cell>
          <cell r="R339">
            <v>38872</v>
          </cell>
          <cell r="S339" t="str">
            <v>18.45</v>
          </cell>
          <cell r="T339" t="str">
            <v>SO•1845•D</v>
          </cell>
          <cell r="U339" t="str">
            <v>DaLo Pl 1-4</v>
          </cell>
          <cell r="V339" t="str">
            <v>Cole Sports Center</v>
          </cell>
          <cell r="W339" t="str">
            <v>BG Zehlendorf 3</v>
          </cell>
          <cell r="X339" t="str">
            <v xml:space="preserve"> -</v>
          </cell>
          <cell r="Y339" t="str">
            <v>BBG Mix</v>
          </cell>
          <cell r="Z339" t="str">
            <v>DaLo  BBZ 95 Leverkusen 2</v>
          </cell>
          <cell r="AA339">
            <v>19</v>
          </cell>
          <cell r="AB339">
            <v>25</v>
          </cell>
          <cell r="AC339" t="str">
            <v>Ras</v>
          </cell>
          <cell r="AD339" t="str">
            <v>Rogalski</v>
          </cell>
          <cell r="AE339" t="str">
            <v>kein 3. SR</v>
          </cell>
        </row>
        <row r="340">
          <cell r="Q340" t="str">
            <v>wU18-27</v>
          </cell>
          <cell r="R340">
            <v>38872</v>
          </cell>
          <cell r="S340" t="str">
            <v>19.30</v>
          </cell>
          <cell r="T340" t="str">
            <v>SO•1930•D</v>
          </cell>
          <cell r="U340" t="str">
            <v>wU18 Pl 1-4</v>
          </cell>
          <cell r="V340" t="str">
            <v>Cole Sports Center</v>
          </cell>
          <cell r="W340" t="str">
            <v>DJK Essen Frintrop</v>
          </cell>
          <cell r="X340" t="str">
            <v xml:space="preserve"> -</v>
          </cell>
          <cell r="Y340" t="str">
            <v>BBZ 95 Leverkusen</v>
          </cell>
          <cell r="Z340" t="str">
            <v>DaLo  BBG Mix</v>
          </cell>
          <cell r="AA340">
            <v>7</v>
          </cell>
          <cell r="AB340">
            <v>62</v>
          </cell>
          <cell r="AC340" t="str">
            <v>Ras</v>
          </cell>
          <cell r="AD340" t="str">
            <v>Rogalski</v>
          </cell>
          <cell r="AE340" t="str">
            <v>kein 3. SR</v>
          </cell>
        </row>
        <row r="341">
          <cell r="Q341" t="str">
            <v>DaHi-46</v>
          </cell>
          <cell r="R341">
            <v>38872</v>
          </cell>
          <cell r="S341" t="str">
            <v>20.15</v>
          </cell>
          <cell r="T341" t="str">
            <v>SO•2015•D</v>
          </cell>
          <cell r="U341" t="str">
            <v>DaHi Pl 1-4</v>
          </cell>
          <cell r="V341" t="str">
            <v>Cole Sports Center</v>
          </cell>
          <cell r="W341" t="str">
            <v>Flying French</v>
          </cell>
          <cell r="X341" t="str">
            <v xml:space="preserve"> -</v>
          </cell>
          <cell r="Y341" t="str">
            <v>VfL Pinneberg 1</v>
          </cell>
          <cell r="Z341" t="str">
            <v>wU18  BBZ 95 Leverkusen</v>
          </cell>
          <cell r="AA341">
            <v>39</v>
          </cell>
          <cell r="AB341">
            <v>48</v>
          </cell>
          <cell r="AC341" t="str">
            <v>Raile</v>
          </cell>
          <cell r="AD341" t="str">
            <v>van den Eijnden</v>
          </cell>
          <cell r="AE341" t="str">
            <v>kein 3. SR</v>
          </cell>
        </row>
        <row r="342">
          <cell r="Q342" t="str">
            <v>DaHi-48</v>
          </cell>
          <cell r="R342">
            <v>38872</v>
          </cell>
          <cell r="S342" t="str">
            <v>21.00</v>
          </cell>
          <cell r="T342" t="str">
            <v>SO•2100•D</v>
          </cell>
          <cell r="U342" t="str">
            <v>DaHi Pl 5-8</v>
          </cell>
          <cell r="V342" t="str">
            <v>Cole Sports Center</v>
          </cell>
          <cell r="W342" t="str">
            <v>BG Hamburg-West</v>
          </cell>
          <cell r="X342" t="str">
            <v xml:space="preserve"> -</v>
          </cell>
          <cell r="Y342" t="str">
            <v>BBG Revival</v>
          </cell>
          <cell r="Z342" t="str">
            <v>DaHi  VfL Pinneberg 1</v>
          </cell>
          <cell r="AA342">
            <v>39</v>
          </cell>
          <cell r="AB342">
            <v>34</v>
          </cell>
          <cell r="AC342" t="str">
            <v>Raile</v>
          </cell>
          <cell r="AD342" t="str">
            <v>van den Eijnden</v>
          </cell>
          <cell r="AE342" t="str">
            <v>kein 3. SR</v>
          </cell>
        </row>
        <row r="345">
          <cell r="W345" t="str">
            <v>Halle G - Leistikowschule</v>
          </cell>
        </row>
        <row r="347">
          <cell r="Q347" t="str">
            <v>wU18-21</v>
          </cell>
          <cell r="R347">
            <v>38872</v>
          </cell>
          <cell r="S347" t="str">
            <v>09.00</v>
          </cell>
          <cell r="T347" t="str">
            <v>SO•0900•G</v>
          </cell>
          <cell r="U347" t="str">
            <v>wU18 Q 1-8</v>
          </cell>
          <cell r="V347" t="str">
            <v>Leistikowschule</v>
          </cell>
          <cell r="W347" t="str">
            <v>UAB Wien</v>
          </cell>
          <cell r="X347" t="str">
            <v xml:space="preserve"> -</v>
          </cell>
          <cell r="Y347" t="str">
            <v>VfL Bochum BG</v>
          </cell>
          <cell r="Z347" t="str">
            <v>wU18  Lehrter SV</v>
          </cell>
          <cell r="AA347">
            <v>16</v>
          </cell>
          <cell r="AB347">
            <v>39</v>
          </cell>
          <cell r="AC347" t="str">
            <v>Bause</v>
          </cell>
          <cell r="AD347" t="str">
            <v>Majak</v>
          </cell>
          <cell r="AE347" t="str">
            <v>kein 3. SR</v>
          </cell>
        </row>
        <row r="348">
          <cell r="Q348" t="str">
            <v>wU18-22</v>
          </cell>
          <cell r="R348">
            <v>38872</v>
          </cell>
          <cell r="S348" t="str">
            <v>09.45</v>
          </cell>
          <cell r="T348" t="str">
            <v>SO•0945•G</v>
          </cell>
          <cell r="U348" t="str">
            <v>wU18 Q 1-8</v>
          </cell>
          <cell r="V348" t="str">
            <v>Leistikowschule</v>
          </cell>
          <cell r="W348" t="str">
            <v>Lehrter SV</v>
          </cell>
          <cell r="X348" t="str">
            <v xml:space="preserve"> -</v>
          </cell>
          <cell r="Y348" t="str">
            <v>Eintracht Frankfurt</v>
          </cell>
          <cell r="Z348" t="str">
            <v>wU18  VfL Bochum BG</v>
          </cell>
          <cell r="AA348">
            <v>8</v>
          </cell>
          <cell r="AB348">
            <v>29</v>
          </cell>
          <cell r="AC348" t="str">
            <v>Bause</v>
          </cell>
          <cell r="AD348" t="str">
            <v>Majak</v>
          </cell>
          <cell r="AE348" t="str">
            <v>kein 3. SR</v>
          </cell>
        </row>
        <row r="349">
          <cell r="Q349" t="str">
            <v>wU18-42</v>
          </cell>
          <cell r="R349">
            <v>38872</v>
          </cell>
          <cell r="S349" t="str">
            <v>10.30</v>
          </cell>
          <cell r="T349" t="str">
            <v>SO•1030•G</v>
          </cell>
          <cell r="U349" t="str">
            <v>wU18 Gr B</v>
          </cell>
          <cell r="V349" t="str">
            <v>Leistikowschule</v>
          </cell>
          <cell r="W349" t="str">
            <v>MTV Trb. Lüneburg</v>
          </cell>
          <cell r="X349" t="str">
            <v xml:space="preserve"> -</v>
          </cell>
          <cell r="Y349" t="str">
            <v>Walddörfer SV</v>
          </cell>
          <cell r="Z349" t="str">
            <v>wU18  Eintracht Frankfurt</v>
          </cell>
          <cell r="AA349">
            <v>19</v>
          </cell>
          <cell r="AB349">
            <v>39</v>
          </cell>
          <cell r="AC349" t="str">
            <v>Treu</v>
          </cell>
          <cell r="AD349" t="str">
            <v>Fydrych</v>
          </cell>
          <cell r="AE349" t="str">
            <v>kein 3. SR</v>
          </cell>
        </row>
        <row r="350">
          <cell r="Q350" t="str">
            <v>mU18-25</v>
          </cell>
          <cell r="R350">
            <v>38872</v>
          </cell>
          <cell r="S350" t="str">
            <v>11.15</v>
          </cell>
          <cell r="T350" t="str">
            <v>SO•1115•G</v>
          </cell>
          <cell r="U350" t="str">
            <v>mU18 Pl 1-8</v>
          </cell>
          <cell r="V350" t="str">
            <v>Leistikowschule</v>
          </cell>
          <cell r="W350" t="str">
            <v>Walddörfer SV</v>
          </cell>
          <cell r="X350" t="str">
            <v xml:space="preserve"> -</v>
          </cell>
          <cell r="Y350" t="str">
            <v>Thermia Karlovy Vary</v>
          </cell>
          <cell r="Z350" t="str">
            <v>wU18  Walddörfer SV</v>
          </cell>
          <cell r="AA350">
            <v>25</v>
          </cell>
          <cell r="AB350">
            <v>40</v>
          </cell>
          <cell r="AC350" t="str">
            <v>Treu</v>
          </cell>
          <cell r="AD350" t="str">
            <v>Fydrych</v>
          </cell>
          <cell r="AE350" t="str">
            <v>kein 3. SR</v>
          </cell>
        </row>
        <row r="351">
          <cell r="Q351" t="str">
            <v>mU18-26</v>
          </cell>
          <cell r="R351">
            <v>38872</v>
          </cell>
          <cell r="S351" t="str">
            <v>12.00</v>
          </cell>
          <cell r="T351" t="str">
            <v>SO•1200•G</v>
          </cell>
          <cell r="U351" t="str">
            <v>mU18 Pl 1-8</v>
          </cell>
          <cell r="V351" t="str">
            <v>Leistikowschule</v>
          </cell>
          <cell r="W351" t="str">
            <v>DBV Charlottenburg</v>
          </cell>
          <cell r="X351" t="str">
            <v xml:space="preserve"> -</v>
          </cell>
          <cell r="Y351" t="str">
            <v>Eintracht Frankfurt 1</v>
          </cell>
          <cell r="Z351" t="str">
            <v>mU18  Thermia Karlovy Vary</v>
          </cell>
          <cell r="AA351">
            <v>46</v>
          </cell>
          <cell r="AB351">
            <v>35</v>
          </cell>
          <cell r="AC351" t="str">
            <v>Pencik</v>
          </cell>
          <cell r="AD351" t="str">
            <v>Pflanzer</v>
          </cell>
          <cell r="AE351" t="str">
            <v>kein 3. SR</v>
          </cell>
        </row>
        <row r="352">
          <cell r="Q352" t="str">
            <v>DaLo-06</v>
          </cell>
          <cell r="R352">
            <v>38872</v>
          </cell>
          <cell r="S352" t="str">
            <v>12.45</v>
          </cell>
          <cell r="T352" t="str">
            <v>SO•1245•G</v>
          </cell>
          <cell r="U352" t="str">
            <v>DaLo Gr 1</v>
          </cell>
          <cell r="V352" t="str">
            <v>Leistikowschule</v>
          </cell>
          <cell r="W352" t="str">
            <v>Vareler TB</v>
          </cell>
          <cell r="X352" t="str">
            <v xml:space="preserve"> -</v>
          </cell>
          <cell r="Y352" t="str">
            <v>Walddörfer SV 2</v>
          </cell>
          <cell r="Z352" t="str">
            <v>mU18  Eintracht Frankfurt 1</v>
          </cell>
          <cell r="AA352">
            <v>11</v>
          </cell>
          <cell r="AB352">
            <v>62</v>
          </cell>
          <cell r="AC352" t="str">
            <v>Pencik</v>
          </cell>
          <cell r="AD352" t="str">
            <v>Pflanzer</v>
          </cell>
          <cell r="AE352" t="str">
            <v>kein 3. SR</v>
          </cell>
        </row>
        <row r="353">
          <cell r="Q353" t="str">
            <v>DaLo-05</v>
          </cell>
          <cell r="R353">
            <v>38872</v>
          </cell>
          <cell r="S353" t="str">
            <v>13.30</v>
          </cell>
          <cell r="T353" t="str">
            <v>SO•1330•G</v>
          </cell>
          <cell r="U353" t="str">
            <v>DaLo Gr 1</v>
          </cell>
          <cell r="V353" t="str">
            <v>Leistikowschule</v>
          </cell>
          <cell r="W353" t="str">
            <v>BG Zehlendorf 3</v>
          </cell>
          <cell r="X353" t="str">
            <v xml:space="preserve"> -</v>
          </cell>
          <cell r="Y353" t="str">
            <v>Kuenring Wien 2</v>
          </cell>
          <cell r="Z353" t="str">
            <v>DaLo  Walddörfer SV 2</v>
          </cell>
          <cell r="AA353">
            <v>16</v>
          </cell>
          <cell r="AB353">
            <v>28</v>
          </cell>
          <cell r="AC353" t="str">
            <v>Brewczyski</v>
          </cell>
          <cell r="AD353" t="str">
            <v>Bedu</v>
          </cell>
          <cell r="AE353" t="str">
            <v>kein 3. SR</v>
          </cell>
        </row>
        <row r="354">
          <cell r="Q354" t="str">
            <v>wU18-25</v>
          </cell>
          <cell r="R354">
            <v>38872</v>
          </cell>
          <cell r="S354" t="str">
            <v>14.15</v>
          </cell>
          <cell r="T354" t="str">
            <v>SO•1415•G</v>
          </cell>
          <cell r="U354" t="str">
            <v>wU18 Pl 1-8</v>
          </cell>
          <cell r="V354" t="str">
            <v>Leistikowschule</v>
          </cell>
          <cell r="W354" t="str">
            <v>VfL Bochum BG</v>
          </cell>
          <cell r="X354" t="str">
            <v xml:space="preserve"> -</v>
          </cell>
          <cell r="Y354" t="str">
            <v>UKS Jordan</v>
          </cell>
          <cell r="Z354" t="str">
            <v>DaLo  Kuenring Wien 2</v>
          </cell>
          <cell r="AA354">
            <v>32</v>
          </cell>
          <cell r="AB354">
            <v>30</v>
          </cell>
          <cell r="AC354" t="str">
            <v>Brewczyski</v>
          </cell>
          <cell r="AD354" t="str">
            <v>Bedu</v>
          </cell>
          <cell r="AE354" t="str">
            <v>kein 3. SR</v>
          </cell>
        </row>
        <row r="355">
          <cell r="Q355" t="str">
            <v>wU18-26</v>
          </cell>
          <cell r="R355">
            <v>38872</v>
          </cell>
          <cell r="S355" t="str">
            <v>15.00</v>
          </cell>
          <cell r="T355" t="str">
            <v>SO•1500•G</v>
          </cell>
          <cell r="U355" t="str">
            <v>wU18 Pl 1-8</v>
          </cell>
          <cell r="V355" t="str">
            <v>Leistikowschule</v>
          </cell>
          <cell r="W355" t="str">
            <v>Eintracht Frankfurt</v>
          </cell>
          <cell r="X355" t="str">
            <v xml:space="preserve"> -</v>
          </cell>
          <cell r="Y355" t="str">
            <v>Osnabrücker SC</v>
          </cell>
          <cell r="Z355" t="str">
            <v>wU18  UKS Jordan</v>
          </cell>
          <cell r="AA355">
            <v>21</v>
          </cell>
          <cell r="AB355">
            <v>29</v>
          </cell>
          <cell r="AC355" t="str">
            <v>Brewczyski</v>
          </cell>
          <cell r="AD355" t="str">
            <v>Detgen</v>
          </cell>
          <cell r="AE355" t="str">
            <v>kein 3. SR</v>
          </cell>
        </row>
        <row r="356">
          <cell r="Q356" t="str">
            <v>wU18-43</v>
          </cell>
          <cell r="R356">
            <v>38872</v>
          </cell>
          <cell r="S356" t="str">
            <v>15.45</v>
          </cell>
          <cell r="T356" t="str">
            <v>SO•1545•G</v>
          </cell>
          <cell r="U356" t="str">
            <v>wU18 Gr B</v>
          </cell>
          <cell r="V356" t="str">
            <v>Leistikowschule</v>
          </cell>
          <cell r="W356" t="str">
            <v>BG2000 Berlin</v>
          </cell>
          <cell r="X356" t="str">
            <v xml:space="preserve"> -</v>
          </cell>
          <cell r="Y356" t="str">
            <v>MTV Trb. Lüneburg</v>
          </cell>
          <cell r="Z356" t="str">
            <v>wU18  Osnabrücker SC</v>
          </cell>
          <cell r="AA356">
            <v>23</v>
          </cell>
          <cell r="AB356">
            <v>29</v>
          </cell>
          <cell r="AC356" t="str">
            <v>Dorobisz</v>
          </cell>
          <cell r="AD356" t="str">
            <v>Detgen</v>
          </cell>
          <cell r="AE356" t="str">
            <v>kein 3. SR</v>
          </cell>
        </row>
        <row r="357">
          <cell r="Q357" t="str">
            <v>mU18-30</v>
          </cell>
          <cell r="R357">
            <v>38872</v>
          </cell>
          <cell r="S357" t="str">
            <v>16.30</v>
          </cell>
          <cell r="T357" t="str">
            <v>SO•1630•G</v>
          </cell>
          <cell r="U357" t="str">
            <v>mU18 Pl 5-8</v>
          </cell>
          <cell r="V357" t="str">
            <v>Leistikowschule</v>
          </cell>
          <cell r="W357" t="str">
            <v>Eintracht Frankfurt 1</v>
          </cell>
          <cell r="X357" t="str">
            <v xml:space="preserve"> -</v>
          </cell>
          <cell r="Y357" t="str">
            <v>Walddörfer SV</v>
          </cell>
          <cell r="Z357" t="str">
            <v>wU18  MTV Trb. Lüneburg</v>
          </cell>
          <cell r="AA357">
            <v>50</v>
          </cell>
          <cell r="AB357">
            <v>16</v>
          </cell>
          <cell r="AC357" t="str">
            <v>Dorobisz</v>
          </cell>
          <cell r="AD357" t="str">
            <v>Detgen</v>
          </cell>
          <cell r="AE357" t="str">
            <v>kein 3. SR</v>
          </cell>
        </row>
        <row r="358">
          <cell r="Q358" t="str">
            <v>mU18-28</v>
          </cell>
          <cell r="R358">
            <v>38872</v>
          </cell>
          <cell r="S358" t="str">
            <v>17.15</v>
          </cell>
          <cell r="T358" t="str">
            <v>SO•1715•G</v>
          </cell>
          <cell r="U358" t="str">
            <v>mU18 Pl 1-4</v>
          </cell>
          <cell r="V358" t="str">
            <v>Leistikowschule</v>
          </cell>
          <cell r="W358" t="str">
            <v>Thermia Karlovy Vary</v>
          </cell>
          <cell r="X358" t="str">
            <v xml:space="preserve"> -</v>
          </cell>
          <cell r="Y358" t="str">
            <v>DBV Charlottenburg</v>
          </cell>
          <cell r="Z358" t="str">
            <v>mU18  Walddörfer SV</v>
          </cell>
          <cell r="AA358">
            <v>28</v>
          </cell>
          <cell r="AB358">
            <v>65</v>
          </cell>
          <cell r="AC358" t="str">
            <v>Lottermoser</v>
          </cell>
          <cell r="AD358" t="str">
            <v>Piekacz</v>
          </cell>
          <cell r="AE358" t="str">
            <v>kein 3. SR</v>
          </cell>
        </row>
        <row r="359">
          <cell r="Q359" t="str">
            <v>DaLo-15</v>
          </cell>
          <cell r="R359">
            <v>38872</v>
          </cell>
          <cell r="S359" t="str">
            <v>18.00</v>
          </cell>
          <cell r="T359" t="str">
            <v>SO•1800•G</v>
          </cell>
          <cell r="U359" t="str">
            <v>DaLo Pl 5-8</v>
          </cell>
          <cell r="V359" t="str">
            <v>Leistikowschule</v>
          </cell>
          <cell r="W359" t="str">
            <v>Walddörfer SV 3</v>
          </cell>
          <cell r="X359" t="str">
            <v xml:space="preserve"> -</v>
          </cell>
          <cell r="Y359" t="str">
            <v>Walddörfer SV 2</v>
          </cell>
          <cell r="Z359" t="str">
            <v>mU18  DBV Charlottenburg</v>
          </cell>
          <cell r="AA359">
            <v>20</v>
          </cell>
          <cell r="AB359">
            <v>29</v>
          </cell>
          <cell r="AC359" t="str">
            <v>Lottermoser</v>
          </cell>
          <cell r="AD359" t="str">
            <v>Piekacz</v>
          </cell>
          <cell r="AE359" t="str">
            <v>kein 3. SR</v>
          </cell>
        </row>
        <row r="360">
          <cell r="Q360" t="str">
            <v>DaLo-13</v>
          </cell>
          <cell r="R360">
            <v>38872</v>
          </cell>
          <cell r="S360" t="str">
            <v>18.45</v>
          </cell>
          <cell r="T360" t="str">
            <v>SO•1845•G</v>
          </cell>
          <cell r="U360" t="str">
            <v>DaLo Pl 1-4</v>
          </cell>
          <cell r="V360" t="str">
            <v>Leistikowschule</v>
          </cell>
          <cell r="W360" t="str">
            <v>UAB Wien 2</v>
          </cell>
          <cell r="X360" t="str">
            <v xml:space="preserve"> -</v>
          </cell>
          <cell r="Y360" t="str">
            <v>Kuenring Wien 2</v>
          </cell>
          <cell r="Z360" t="str">
            <v>DaLo  Walddörfer SV 2</v>
          </cell>
          <cell r="AA360">
            <v>27</v>
          </cell>
          <cell r="AB360">
            <v>22</v>
          </cell>
          <cell r="AC360" t="str">
            <v>Sas</v>
          </cell>
          <cell r="AD360" t="str">
            <v>Treu</v>
          </cell>
          <cell r="AE360" t="str">
            <v>kein 3. SR</v>
          </cell>
        </row>
        <row r="361">
          <cell r="Q361" t="str">
            <v>wU18-28</v>
          </cell>
          <cell r="R361">
            <v>38872</v>
          </cell>
          <cell r="S361" t="str">
            <v>19.30</v>
          </cell>
          <cell r="T361" t="str">
            <v>SO•1930•G</v>
          </cell>
          <cell r="U361" t="str">
            <v>wU18 Pl 1-4</v>
          </cell>
          <cell r="V361" t="str">
            <v>Leistikowschule</v>
          </cell>
          <cell r="W361" t="str">
            <v>VfL Bochum BG</v>
          </cell>
          <cell r="X361" t="str">
            <v xml:space="preserve"> -</v>
          </cell>
          <cell r="Y361" t="str">
            <v>Osnabrücker SC</v>
          </cell>
          <cell r="Z361" t="str">
            <v>DaLo  Kuenring Wien 2</v>
          </cell>
          <cell r="AA361">
            <v>24</v>
          </cell>
          <cell r="AB361">
            <v>23</v>
          </cell>
          <cell r="AC361" t="str">
            <v>Sas</v>
          </cell>
          <cell r="AD361" t="str">
            <v>Treu</v>
          </cell>
          <cell r="AE361" t="str">
            <v>kein 3. SR</v>
          </cell>
        </row>
        <row r="362">
          <cell r="Q362" t="str">
            <v>HeHi-088</v>
          </cell>
          <cell r="R362">
            <v>38872</v>
          </cell>
          <cell r="S362" t="str">
            <v>20.15</v>
          </cell>
          <cell r="T362" t="str">
            <v>SO•2015•G</v>
          </cell>
          <cell r="U362" t="str">
            <v>HeHi Pl 13-16</v>
          </cell>
          <cell r="V362" t="str">
            <v>Leistikowschule</v>
          </cell>
          <cell r="W362" t="str">
            <v>BG 94 Schwedt</v>
          </cell>
          <cell r="X362" t="str">
            <v xml:space="preserve"> -</v>
          </cell>
          <cell r="Y362" t="str">
            <v>Basket Clubs Vienna</v>
          </cell>
          <cell r="Z362" t="str">
            <v>wU18  Osnabrücker SC</v>
          </cell>
          <cell r="AA362">
            <v>33</v>
          </cell>
          <cell r="AB362">
            <v>44</v>
          </cell>
          <cell r="AC362" t="str">
            <v>Bijkerk</v>
          </cell>
          <cell r="AD362" t="str">
            <v>Wüllner</v>
          </cell>
          <cell r="AE362" t="str">
            <v>kein 3. SR</v>
          </cell>
        </row>
        <row r="363">
          <cell r="Q363" t="str">
            <v>HeHi-087</v>
          </cell>
          <cell r="R363">
            <v>38872</v>
          </cell>
          <cell r="S363" t="str">
            <v>21.00</v>
          </cell>
          <cell r="T363" t="str">
            <v>SO•2100•G</v>
          </cell>
          <cell r="U363" t="str">
            <v>HeHi Pl 13-16</v>
          </cell>
          <cell r="V363" t="str">
            <v>Leistikowschule</v>
          </cell>
          <cell r="W363" t="str">
            <v>UKJ Tyrolia 1</v>
          </cell>
          <cell r="X363" t="str">
            <v xml:space="preserve"> -</v>
          </cell>
          <cell r="Y363" t="str">
            <v>UAB Wien</v>
          </cell>
          <cell r="Z363" t="str">
            <v>HeHi  Basket Clubs Vienna</v>
          </cell>
          <cell r="AA363">
            <v>49</v>
          </cell>
          <cell r="AB363">
            <v>37</v>
          </cell>
          <cell r="AC363" t="str">
            <v>Bijkerk</v>
          </cell>
          <cell r="AD363" t="str">
            <v>Wüllner</v>
          </cell>
          <cell r="AE363" t="str">
            <v>kein 3. SR</v>
          </cell>
        </row>
        <row r="365">
          <cell r="W365" t="str">
            <v>Sonntag, den 04.06.2006</v>
          </cell>
        </row>
        <row r="366">
          <cell r="S366" t="str">
            <v>Zeit</v>
          </cell>
          <cell r="T366" t="str">
            <v>Spielnr.</v>
          </cell>
          <cell r="U366" t="str">
            <v>Liga</v>
          </cell>
          <cell r="V366" t="str">
            <v>Halle</v>
          </cell>
          <cell r="W366" t="str">
            <v>Team A</v>
          </cell>
          <cell r="Y366" t="str">
            <v>Team B</v>
          </cell>
          <cell r="Z366" t="str">
            <v>Kampfgericht</v>
          </cell>
          <cell r="AA366" t="str">
            <v>Erg A</v>
          </cell>
          <cell r="AB366" t="str">
            <v>Erg B</v>
          </cell>
        </row>
        <row r="367">
          <cell r="W367" t="str">
            <v>Halle H - Pestalozzischule</v>
          </cell>
        </row>
        <row r="369">
          <cell r="Q369" t="str">
            <v>wU14-31</v>
          </cell>
          <cell r="R369">
            <v>38872</v>
          </cell>
          <cell r="S369" t="str">
            <v>09.00</v>
          </cell>
          <cell r="T369" t="str">
            <v>SO•0900•H</v>
          </cell>
          <cell r="U369" t="str">
            <v>wU14 Pl 1-16</v>
          </cell>
          <cell r="V369" t="str">
            <v>Pestalozzischule</v>
          </cell>
          <cell r="W369" t="str">
            <v>Hørsholm BBK 1</v>
          </cell>
          <cell r="X369" t="str">
            <v xml:space="preserve"> -</v>
          </cell>
          <cell r="Y369" t="str">
            <v>Spielfrei</v>
          </cell>
          <cell r="Z369" t="str">
            <v>wU14  Södertälje BBK</v>
          </cell>
          <cell r="AC369">
            <v>0</v>
          </cell>
          <cell r="AD369">
            <v>0</v>
          </cell>
          <cell r="AE369" t="str">
            <v>kein 3. SR</v>
          </cell>
        </row>
        <row r="370">
          <cell r="Q370" t="str">
            <v>wU14-32</v>
          </cell>
          <cell r="R370">
            <v>38872</v>
          </cell>
          <cell r="S370" t="str">
            <v>09.45</v>
          </cell>
          <cell r="T370" t="str">
            <v>SO•0945•H</v>
          </cell>
          <cell r="U370" t="str">
            <v>wU14 Pl 1-16</v>
          </cell>
          <cell r="V370" t="str">
            <v>Pestalozzischule</v>
          </cell>
          <cell r="W370" t="str">
            <v>Södertälje BBK</v>
          </cell>
          <cell r="X370" t="str">
            <v xml:space="preserve"> -</v>
          </cell>
          <cell r="Y370" t="str">
            <v>MKS MOS Konin</v>
          </cell>
          <cell r="Z370" t="str">
            <v>wU14  Spielfrei</v>
          </cell>
          <cell r="AA370">
            <v>32</v>
          </cell>
          <cell r="AB370">
            <v>27</v>
          </cell>
          <cell r="AC370" t="str">
            <v>Góralski</v>
          </cell>
          <cell r="AD370" t="str">
            <v>Guzik</v>
          </cell>
          <cell r="AE370" t="str">
            <v>kein 3. SR</v>
          </cell>
        </row>
        <row r="371">
          <cell r="Q371" t="str">
            <v>wU14-41</v>
          </cell>
          <cell r="R371">
            <v>38872</v>
          </cell>
          <cell r="S371" t="str">
            <v>10.30</v>
          </cell>
          <cell r="T371" t="str">
            <v>SO•1030•H</v>
          </cell>
          <cell r="U371" t="str">
            <v>wU14 Pl 17-24</v>
          </cell>
          <cell r="V371" t="str">
            <v>Pestalozzischule</v>
          </cell>
          <cell r="W371" t="str">
            <v>BC Marburg</v>
          </cell>
          <cell r="X371" t="str">
            <v xml:space="preserve"> -</v>
          </cell>
          <cell r="Y371" t="str">
            <v>TuS Lichterfelde</v>
          </cell>
          <cell r="Z371" t="str">
            <v>wU14  MKS MOS Konin</v>
          </cell>
          <cell r="AA371">
            <v>40</v>
          </cell>
          <cell r="AB371">
            <v>22</v>
          </cell>
          <cell r="AC371" t="str">
            <v>Góralski</v>
          </cell>
          <cell r="AD371" t="str">
            <v>Guzik</v>
          </cell>
          <cell r="AE371" t="str">
            <v>kein 3. SR</v>
          </cell>
        </row>
        <row r="372">
          <cell r="Q372" t="str">
            <v>wU14-42</v>
          </cell>
          <cell r="R372">
            <v>38872</v>
          </cell>
          <cell r="S372" t="str">
            <v>11.15</v>
          </cell>
          <cell r="T372" t="str">
            <v>SO•1115•H</v>
          </cell>
          <cell r="U372" t="str">
            <v>wU14 Pl 17-24</v>
          </cell>
          <cell r="V372" t="str">
            <v>Pestalozzischule</v>
          </cell>
          <cell r="W372" t="str">
            <v>EOSC Offenbach</v>
          </cell>
          <cell r="X372" t="str">
            <v xml:space="preserve"> -</v>
          </cell>
          <cell r="Y372" t="str">
            <v>UAB Wien</v>
          </cell>
          <cell r="Z372" t="str">
            <v>wU14  TuS Lichterfelde</v>
          </cell>
          <cell r="AA372">
            <v>26</v>
          </cell>
          <cell r="AB372">
            <v>30</v>
          </cell>
          <cell r="AC372" t="str">
            <v>Seweryn</v>
          </cell>
          <cell r="AD372" t="str">
            <v>Gise</v>
          </cell>
          <cell r="AE372" t="str">
            <v>kein 3. SR</v>
          </cell>
        </row>
        <row r="373">
          <cell r="Q373" t="str">
            <v>wU16-39</v>
          </cell>
          <cell r="R373">
            <v>38872</v>
          </cell>
          <cell r="S373" t="str">
            <v>12.00</v>
          </cell>
          <cell r="T373" t="str">
            <v>SO•1200•H</v>
          </cell>
          <cell r="U373" t="str">
            <v>wU16 Gr A</v>
          </cell>
          <cell r="V373" t="str">
            <v>Pestalozzischule</v>
          </cell>
          <cell r="W373" t="str">
            <v>BG Zehlendorf 1</v>
          </cell>
          <cell r="X373" t="str">
            <v xml:space="preserve"> -</v>
          </cell>
          <cell r="Y373" t="str">
            <v>Walddörfer SV 1</v>
          </cell>
          <cell r="Z373" t="str">
            <v>wU14  UAB Wien</v>
          </cell>
          <cell r="AA373">
            <v>29</v>
          </cell>
          <cell r="AB373">
            <v>9</v>
          </cell>
          <cell r="AC373" t="str">
            <v>Prokes</v>
          </cell>
          <cell r="AD373" t="str">
            <v>Seweryn</v>
          </cell>
          <cell r="AE373" t="str">
            <v>kein 3. SR</v>
          </cell>
        </row>
        <row r="374">
          <cell r="Q374" t="str">
            <v>wU14-43</v>
          </cell>
          <cell r="R374">
            <v>38872</v>
          </cell>
          <cell r="S374" t="str">
            <v>12.45</v>
          </cell>
          <cell r="T374" t="str">
            <v>SO•1245•H</v>
          </cell>
          <cell r="U374" t="str">
            <v>wU14 Pl 17-24</v>
          </cell>
          <cell r="V374" t="str">
            <v>Pestalozzischule</v>
          </cell>
          <cell r="W374" t="str">
            <v>BG Hamburg-West</v>
          </cell>
          <cell r="X374" t="str">
            <v xml:space="preserve"> -</v>
          </cell>
          <cell r="Y374" t="str">
            <v>Hørsholm BBK 2</v>
          </cell>
          <cell r="Z374" t="str">
            <v>wU16  Walddörfer SV 1</v>
          </cell>
          <cell r="AA374">
            <v>8</v>
          </cell>
          <cell r="AB374">
            <v>71</v>
          </cell>
          <cell r="AC374" t="str">
            <v>Prokes</v>
          </cell>
          <cell r="AD374" t="str">
            <v>Seweryn</v>
          </cell>
          <cell r="AE374" t="str">
            <v>kein 3. SR</v>
          </cell>
        </row>
        <row r="375">
          <cell r="Q375" t="str">
            <v>wU14-44</v>
          </cell>
          <cell r="R375">
            <v>38872</v>
          </cell>
          <cell r="S375" t="str">
            <v>13.30</v>
          </cell>
          <cell r="T375" t="str">
            <v>SO•1330•H</v>
          </cell>
          <cell r="U375" t="str">
            <v>wU14 Pl 17-24</v>
          </cell>
          <cell r="V375" t="str">
            <v>Pestalozzischule</v>
          </cell>
          <cell r="W375" t="str">
            <v>Braunschweiger BG</v>
          </cell>
          <cell r="X375" t="str">
            <v xml:space="preserve"> -</v>
          </cell>
          <cell r="Y375" t="str">
            <v>Herner TC 2</v>
          </cell>
          <cell r="Z375" t="str">
            <v>wU14  Hørsholm BBK 2</v>
          </cell>
          <cell r="AA375">
            <v>34</v>
          </cell>
          <cell r="AB375">
            <v>23</v>
          </cell>
          <cell r="AC375" t="str">
            <v>Chudzicki</v>
          </cell>
          <cell r="AD375" t="str">
            <v>Cyniak</v>
          </cell>
          <cell r="AE375" t="str">
            <v>kein 3. SR</v>
          </cell>
        </row>
        <row r="376">
          <cell r="Q376" t="str">
            <v>mU14-25</v>
          </cell>
          <cell r="R376">
            <v>38872</v>
          </cell>
          <cell r="S376" t="str">
            <v>14.15</v>
          </cell>
          <cell r="T376" t="str">
            <v>SO•1415•H</v>
          </cell>
          <cell r="U376" t="str">
            <v>mU14 Gr A</v>
          </cell>
          <cell r="V376" t="str">
            <v>Pestalozzischule</v>
          </cell>
          <cell r="W376" t="str">
            <v>TG 1837 Hanau</v>
          </cell>
          <cell r="X376" t="str">
            <v xml:space="preserve"> -</v>
          </cell>
          <cell r="Y376" t="str">
            <v>BG Litzendorf 2</v>
          </cell>
          <cell r="Z376" t="str">
            <v>wU14  Herner TC 2</v>
          </cell>
          <cell r="AA376">
            <v>14</v>
          </cell>
          <cell r="AB376">
            <v>33</v>
          </cell>
          <cell r="AC376" t="str">
            <v>Chudzicki</v>
          </cell>
          <cell r="AD376" t="str">
            <v>Cyniak</v>
          </cell>
          <cell r="AE376" t="str">
            <v>kein 3. SR</v>
          </cell>
        </row>
        <row r="377">
          <cell r="Q377" t="str">
            <v>mU14-26</v>
          </cell>
          <cell r="R377">
            <v>38872</v>
          </cell>
          <cell r="S377" t="str">
            <v>15.00</v>
          </cell>
          <cell r="T377" t="str">
            <v>SO•1500•H</v>
          </cell>
          <cell r="U377" t="str">
            <v>mU14 Gr A</v>
          </cell>
          <cell r="V377" t="str">
            <v>Pestalozzischule</v>
          </cell>
          <cell r="W377" t="str">
            <v>MKS MOS Konin</v>
          </cell>
          <cell r="X377" t="str">
            <v xml:space="preserve"> -</v>
          </cell>
          <cell r="Y377" t="str">
            <v>CB Recklinghausen</v>
          </cell>
          <cell r="Z377" t="str">
            <v>mU14  BG Litzendorf 2</v>
          </cell>
          <cell r="AA377">
            <v>76</v>
          </cell>
          <cell r="AB377">
            <v>11</v>
          </cell>
          <cell r="AC377" t="str">
            <v>Jannsens</v>
          </cell>
          <cell r="AD377" t="str">
            <v>Dirks</v>
          </cell>
          <cell r="AE377" t="str">
            <v>kein 3. SR</v>
          </cell>
        </row>
        <row r="378">
          <cell r="Q378" t="str">
            <v>wU14-55</v>
          </cell>
          <cell r="R378">
            <v>38872</v>
          </cell>
          <cell r="S378" t="str">
            <v>15.45</v>
          </cell>
          <cell r="T378" t="str">
            <v>SO•1545•H</v>
          </cell>
          <cell r="U378" t="str">
            <v>wU14 Pl 21-24</v>
          </cell>
          <cell r="V378" t="str">
            <v>Pestalozzischule</v>
          </cell>
          <cell r="W378" t="str">
            <v>TuS Lichterfelde</v>
          </cell>
          <cell r="X378" t="str">
            <v xml:space="preserve"> -</v>
          </cell>
          <cell r="Y378" t="str">
            <v>EOSC Offenbach</v>
          </cell>
          <cell r="Z378" t="str">
            <v>mU14  CB Recklinghausen</v>
          </cell>
          <cell r="AA378">
            <v>43</v>
          </cell>
          <cell r="AB378">
            <v>16</v>
          </cell>
          <cell r="AC378" t="str">
            <v>Jannsens</v>
          </cell>
          <cell r="AD378" t="str">
            <v>Dirks</v>
          </cell>
          <cell r="AE378" t="str">
            <v>kein 3. SR</v>
          </cell>
        </row>
        <row r="379">
          <cell r="Q379" t="str">
            <v>wU14-53</v>
          </cell>
          <cell r="R379">
            <v>38872</v>
          </cell>
          <cell r="S379" t="str">
            <v>16.30</v>
          </cell>
          <cell r="T379" t="str">
            <v>SO•1630•H</v>
          </cell>
          <cell r="U379" t="str">
            <v>wU14 Pl 17-20</v>
          </cell>
          <cell r="V379" t="str">
            <v>Pestalozzischule</v>
          </cell>
          <cell r="W379" t="str">
            <v>UAB Wien</v>
          </cell>
          <cell r="X379" t="str">
            <v xml:space="preserve"> -</v>
          </cell>
          <cell r="Y379" t="str">
            <v>BC Marburg</v>
          </cell>
          <cell r="Z379" t="str">
            <v>wU14  EOSC Offenbach</v>
          </cell>
          <cell r="AA379">
            <v>23</v>
          </cell>
          <cell r="AB379">
            <v>34</v>
          </cell>
          <cell r="AC379" t="str">
            <v>Jannsens</v>
          </cell>
          <cell r="AD379" t="str">
            <v>Dirks</v>
          </cell>
          <cell r="AE379" t="str">
            <v>kein 3. SR</v>
          </cell>
        </row>
        <row r="380">
          <cell r="Q380" t="str">
            <v>wU14-56</v>
          </cell>
          <cell r="R380">
            <v>38872</v>
          </cell>
          <cell r="S380" t="str">
            <v>17.15</v>
          </cell>
          <cell r="T380" t="str">
            <v>SO•1715•H</v>
          </cell>
          <cell r="U380" t="str">
            <v>wU14 Pl 21-24</v>
          </cell>
          <cell r="V380" t="str">
            <v>Pestalozzischule</v>
          </cell>
          <cell r="W380" t="str">
            <v>BG Hamburg-West</v>
          </cell>
          <cell r="X380" t="str">
            <v xml:space="preserve"> -</v>
          </cell>
          <cell r="Y380" t="str">
            <v>Herner TC 2</v>
          </cell>
          <cell r="Z380" t="str">
            <v>wU14  BC Marburg</v>
          </cell>
          <cell r="AA380">
            <v>12</v>
          </cell>
          <cell r="AB380">
            <v>38</v>
          </cell>
          <cell r="AC380" t="str">
            <v>Maleszewski</v>
          </cell>
          <cell r="AD380" t="str">
            <v>Medrek</v>
          </cell>
          <cell r="AE380" t="str">
            <v>kein 3. SR</v>
          </cell>
        </row>
        <row r="381">
          <cell r="Q381" t="str">
            <v>wU14-54</v>
          </cell>
          <cell r="R381">
            <v>38872</v>
          </cell>
          <cell r="S381" t="str">
            <v>18.00</v>
          </cell>
          <cell r="T381" t="str">
            <v>SO•1800•H</v>
          </cell>
          <cell r="U381" t="str">
            <v>wU14 Pl 17-20</v>
          </cell>
          <cell r="V381" t="str">
            <v>Pestalozzischule</v>
          </cell>
          <cell r="W381" t="str">
            <v>Braunschweiger BG</v>
          </cell>
          <cell r="X381" t="str">
            <v xml:space="preserve"> -</v>
          </cell>
          <cell r="Y381" t="str">
            <v>Hørsholm BBK 2</v>
          </cell>
          <cell r="Z381" t="str">
            <v>wU14  Herner TC 2</v>
          </cell>
          <cell r="AA381">
            <v>6</v>
          </cell>
          <cell r="AB381">
            <v>53</v>
          </cell>
          <cell r="AC381" t="str">
            <v>Maleszewski</v>
          </cell>
          <cell r="AD381" t="str">
            <v>Medrek</v>
          </cell>
          <cell r="AE381" t="str">
            <v>kein 3. SR</v>
          </cell>
        </row>
        <row r="382">
          <cell r="Q382" t="str">
            <v>mU14-27</v>
          </cell>
          <cell r="R382">
            <v>38872</v>
          </cell>
          <cell r="S382" t="str">
            <v>18.45</v>
          </cell>
          <cell r="T382" t="str">
            <v>SO•1845•H</v>
          </cell>
          <cell r="U382" t="str">
            <v>mU14 Gr A</v>
          </cell>
          <cell r="V382" t="str">
            <v>Pestalozzischule</v>
          </cell>
          <cell r="W382" t="str">
            <v>TG 1837 Hanau</v>
          </cell>
          <cell r="X382" t="str">
            <v xml:space="preserve"> -</v>
          </cell>
          <cell r="Y382" t="str">
            <v>MKS MOS Konin</v>
          </cell>
          <cell r="Z382" t="str">
            <v>wU14  Hørsholm BBK 2</v>
          </cell>
          <cell r="AA382">
            <v>16</v>
          </cell>
          <cell r="AB382">
            <v>73</v>
          </cell>
          <cell r="AC382" t="str">
            <v>Bukowski</v>
          </cell>
          <cell r="AD382" t="str">
            <v xml:space="preserve">Brune </v>
          </cell>
          <cell r="AE382" t="str">
            <v>kein 3. SR</v>
          </cell>
        </row>
        <row r="383">
          <cell r="Q383" t="str">
            <v>mU14-28</v>
          </cell>
          <cell r="R383">
            <v>38872</v>
          </cell>
          <cell r="S383" t="str">
            <v>19.30</v>
          </cell>
          <cell r="T383" t="str">
            <v>SO•1930•H</v>
          </cell>
          <cell r="U383" t="str">
            <v>mU14 Gr A</v>
          </cell>
          <cell r="V383" t="str">
            <v>Pestalozzischule</v>
          </cell>
          <cell r="W383" t="str">
            <v>CB Recklinghausen</v>
          </cell>
          <cell r="X383" t="str">
            <v xml:space="preserve"> -</v>
          </cell>
          <cell r="Y383" t="str">
            <v>BG Litzendorf 2</v>
          </cell>
          <cell r="Z383" t="str">
            <v>mU14  MKS MOS Konin</v>
          </cell>
          <cell r="AA383">
            <v>20</v>
          </cell>
          <cell r="AB383">
            <v>30</v>
          </cell>
          <cell r="AC383" t="str">
            <v>Bukowski</v>
          </cell>
          <cell r="AD383" t="str">
            <v xml:space="preserve">Brune </v>
          </cell>
          <cell r="AE383" t="str">
            <v>kein 3. SR</v>
          </cell>
        </row>
        <row r="386">
          <cell r="W386" t="str">
            <v>Halle K - Nordschule</v>
          </cell>
        </row>
        <row r="388">
          <cell r="Q388" t="str">
            <v>HeHi-050</v>
          </cell>
          <cell r="R388">
            <v>38872</v>
          </cell>
          <cell r="S388" t="str">
            <v>09.00</v>
          </cell>
          <cell r="T388" t="str">
            <v>SO•0900•K</v>
          </cell>
          <cell r="U388" t="str">
            <v>HeHi Pl 1-16</v>
          </cell>
          <cell r="V388" t="str">
            <v>Nordschule</v>
          </cell>
          <cell r="W388" t="str">
            <v>UAB Wien</v>
          </cell>
          <cell r="X388" t="str">
            <v xml:space="preserve"> -</v>
          </cell>
          <cell r="Y388" t="str">
            <v>AMTV Rahlstedt</v>
          </cell>
          <cell r="Z388" t="str">
            <v>HeHi  Sigulda / Livonija</v>
          </cell>
          <cell r="AA388">
            <v>30</v>
          </cell>
          <cell r="AB388">
            <v>48</v>
          </cell>
          <cell r="AC388" t="str">
            <v>Harden</v>
          </cell>
          <cell r="AD388" t="str">
            <v>Jerab</v>
          </cell>
          <cell r="AE388" t="str">
            <v>kein 3. SR</v>
          </cell>
        </row>
        <row r="389">
          <cell r="Q389" t="str">
            <v>HeHi-049</v>
          </cell>
          <cell r="R389">
            <v>38872</v>
          </cell>
          <cell r="S389" t="str">
            <v>09.45</v>
          </cell>
          <cell r="T389" t="str">
            <v>SO•0945•K</v>
          </cell>
          <cell r="U389" t="str">
            <v>HeHi Pl 1-16</v>
          </cell>
          <cell r="V389" t="str">
            <v>Nordschule</v>
          </cell>
          <cell r="W389" t="str">
            <v>Sigulda / Livonija</v>
          </cell>
          <cell r="X389" t="str">
            <v xml:space="preserve"> -</v>
          </cell>
          <cell r="Y389" t="str">
            <v>BG Zehlendorf 1</v>
          </cell>
          <cell r="Z389" t="str">
            <v>HeHi  AMTV Rahlstedt</v>
          </cell>
          <cell r="AA389">
            <v>49</v>
          </cell>
          <cell r="AB389">
            <v>51</v>
          </cell>
          <cell r="AC389" t="str">
            <v>Harden</v>
          </cell>
          <cell r="AD389" t="str">
            <v>Jerab</v>
          </cell>
          <cell r="AE389" t="str">
            <v>kein 3. SR</v>
          </cell>
        </row>
        <row r="390">
          <cell r="Q390" t="str">
            <v>mU18-42</v>
          </cell>
          <cell r="R390">
            <v>38872</v>
          </cell>
          <cell r="S390" t="str">
            <v>10.30</v>
          </cell>
          <cell r="T390" t="str">
            <v>SO•1030•K</v>
          </cell>
          <cell r="U390" t="str">
            <v>mU18 Gr B</v>
          </cell>
          <cell r="V390" t="str">
            <v>Nordschule</v>
          </cell>
          <cell r="W390" t="str">
            <v>CB Recklinghausen</v>
          </cell>
          <cell r="X390" t="str">
            <v xml:space="preserve"> -</v>
          </cell>
          <cell r="Y390" t="str">
            <v>TG 1837 Hanau</v>
          </cell>
          <cell r="Z390" t="str">
            <v>HeHi  BG Zehlendorf 1</v>
          </cell>
          <cell r="AA390">
            <v>35</v>
          </cell>
          <cell r="AB390">
            <v>29</v>
          </cell>
          <cell r="AC390" t="str">
            <v>Bukowski</v>
          </cell>
          <cell r="AD390" t="str">
            <v>van der Bij</v>
          </cell>
          <cell r="AE390" t="str">
            <v>kein 3. SR</v>
          </cell>
        </row>
        <row r="391">
          <cell r="Q391" t="str">
            <v>wU16-42</v>
          </cell>
          <cell r="R391">
            <v>38872</v>
          </cell>
          <cell r="S391" t="str">
            <v>11.15</v>
          </cell>
          <cell r="T391" t="str">
            <v>SO•1115•K</v>
          </cell>
          <cell r="U391" t="str">
            <v>wU16 Gr B</v>
          </cell>
          <cell r="V391" t="str">
            <v>Nordschule</v>
          </cell>
          <cell r="W391" t="str">
            <v>Elmshorner MTV</v>
          </cell>
          <cell r="X391" t="str">
            <v xml:space="preserve"> -</v>
          </cell>
          <cell r="Y391" t="str">
            <v>CB Recklinghausen</v>
          </cell>
          <cell r="Z391" t="str">
            <v>mU18  TG 1837 Hanau</v>
          </cell>
          <cell r="AA391">
            <v>16</v>
          </cell>
          <cell r="AB391">
            <v>33</v>
          </cell>
          <cell r="AC391" t="str">
            <v>Bukowski</v>
          </cell>
          <cell r="AD391" t="str">
            <v>van der Bij</v>
          </cell>
          <cell r="AE391" t="str">
            <v>kein 3. SR</v>
          </cell>
        </row>
        <row r="392">
          <cell r="Q392" t="str">
            <v>DaHi-41</v>
          </cell>
          <cell r="R392">
            <v>38872</v>
          </cell>
          <cell r="S392" t="str">
            <v>12.00</v>
          </cell>
          <cell r="T392" t="str">
            <v>SO•1200•K</v>
          </cell>
          <cell r="U392" t="str">
            <v>DaHi Pl 17-24</v>
          </cell>
          <cell r="V392" t="str">
            <v>Nordschule</v>
          </cell>
          <cell r="W392" t="str">
            <v>MTV Itzehoe</v>
          </cell>
          <cell r="X392" t="str">
            <v xml:space="preserve"> -</v>
          </cell>
          <cell r="Y392" t="str">
            <v>MTV Trb. Lüneburg 2</v>
          </cell>
          <cell r="Z392" t="str">
            <v>wU16  CB Recklinghausen</v>
          </cell>
          <cell r="AA392">
            <v>36</v>
          </cell>
          <cell r="AB392">
            <v>39</v>
          </cell>
          <cell r="AC392" t="str">
            <v>Al Attar</v>
          </cell>
          <cell r="AD392" t="str">
            <v>Bause</v>
          </cell>
          <cell r="AE392" t="str">
            <v>kein 3. SR</v>
          </cell>
        </row>
        <row r="393">
          <cell r="Q393" t="str">
            <v>DaHi-42</v>
          </cell>
          <cell r="R393">
            <v>38872</v>
          </cell>
          <cell r="S393" t="str">
            <v>12.45</v>
          </cell>
          <cell r="T393" t="str">
            <v>SO•1245•K</v>
          </cell>
          <cell r="U393" t="str">
            <v>DaHi Pl 17-24</v>
          </cell>
          <cell r="V393" t="str">
            <v>Nordschule</v>
          </cell>
          <cell r="W393" t="str">
            <v>Hamburg Rahlstedt</v>
          </cell>
          <cell r="X393" t="str">
            <v xml:space="preserve"> -</v>
          </cell>
          <cell r="Y393" t="str">
            <v>BOB</v>
          </cell>
          <cell r="Z393" t="str">
            <v>DaHi  MTV Trb. Lüneburg 2</v>
          </cell>
          <cell r="AA393">
            <v>42</v>
          </cell>
          <cell r="AB393">
            <v>17</v>
          </cell>
          <cell r="AC393" t="str">
            <v>Al Attar</v>
          </cell>
          <cell r="AD393" t="str">
            <v>Bause</v>
          </cell>
          <cell r="AE393" t="str">
            <v>kein 3. SR</v>
          </cell>
        </row>
        <row r="394">
          <cell r="Q394" t="str">
            <v>mU18-31</v>
          </cell>
          <cell r="R394">
            <v>38872</v>
          </cell>
          <cell r="S394" t="str">
            <v>13.30</v>
          </cell>
          <cell r="T394" t="str">
            <v>SO•1330•K</v>
          </cell>
          <cell r="U394" t="str">
            <v>mU18 Pl 9-12</v>
          </cell>
          <cell r="V394" t="str">
            <v>Nordschule</v>
          </cell>
          <cell r="W394" t="str">
            <v>C&gt;&gt;Press Iserlohn</v>
          </cell>
          <cell r="X394" t="str">
            <v xml:space="preserve"> -</v>
          </cell>
          <cell r="Y394" t="str">
            <v>AMTV/Meiendorfer SV 2</v>
          </cell>
          <cell r="Z394" t="str">
            <v>DaHi  BOB</v>
          </cell>
          <cell r="AA394">
            <v>59</v>
          </cell>
          <cell r="AB394">
            <v>14</v>
          </cell>
          <cell r="AC394" t="str">
            <v>Fydrych</v>
          </cell>
          <cell r="AD394" t="str">
            <v>Gise</v>
          </cell>
          <cell r="AE394" t="str">
            <v>kein 3. SR</v>
          </cell>
        </row>
        <row r="395">
          <cell r="Q395" t="str">
            <v>mU18-32</v>
          </cell>
          <cell r="R395">
            <v>38872</v>
          </cell>
          <cell r="S395" t="str">
            <v>14.15</v>
          </cell>
          <cell r="T395" t="str">
            <v>SO•1415•K</v>
          </cell>
          <cell r="U395" t="str">
            <v>mU18 Pl 9-12</v>
          </cell>
          <cell r="V395" t="str">
            <v>Nordschule</v>
          </cell>
          <cell r="W395" t="str">
            <v>AMTV/Meiendorfer SV 1</v>
          </cell>
          <cell r="X395" t="str">
            <v xml:space="preserve"> -</v>
          </cell>
          <cell r="Y395" t="str">
            <v>Braunschweiger BG</v>
          </cell>
          <cell r="Z395" t="str">
            <v>mU18  AMTV/Meiendorfer SV 2</v>
          </cell>
          <cell r="AA395">
            <v>35</v>
          </cell>
          <cell r="AB395">
            <v>33</v>
          </cell>
          <cell r="AC395" t="str">
            <v>Fydrych</v>
          </cell>
          <cell r="AD395" t="str">
            <v>Gise</v>
          </cell>
          <cell r="AE395" t="str">
            <v>kein 3. SR</v>
          </cell>
        </row>
        <row r="396">
          <cell r="Q396" t="str">
            <v>mU18-43</v>
          </cell>
          <cell r="R396">
            <v>38872</v>
          </cell>
          <cell r="S396" t="str">
            <v>15.00</v>
          </cell>
          <cell r="T396" t="str">
            <v>SO•1500•K</v>
          </cell>
          <cell r="U396" t="str">
            <v>mU18 Gr B</v>
          </cell>
          <cell r="V396" t="str">
            <v>Nordschule</v>
          </cell>
          <cell r="W396" t="str">
            <v>Lok Stralsund</v>
          </cell>
          <cell r="X396" t="str">
            <v xml:space="preserve"> -</v>
          </cell>
          <cell r="Y396" t="str">
            <v>CB Recklinghausen</v>
          </cell>
          <cell r="Z396" t="str">
            <v>mU18  Braunschweiger BG</v>
          </cell>
          <cell r="AA396">
            <v>36</v>
          </cell>
          <cell r="AB396">
            <v>47</v>
          </cell>
          <cell r="AC396" t="str">
            <v>Kittlerova</v>
          </cell>
          <cell r="AD396" t="str">
            <v>Ras</v>
          </cell>
          <cell r="AE396" t="str">
            <v>kein 3. SR</v>
          </cell>
        </row>
        <row r="397">
          <cell r="Q397" t="str">
            <v>HeHi-069</v>
          </cell>
          <cell r="R397">
            <v>38872</v>
          </cell>
          <cell r="S397" t="str">
            <v>15.45</v>
          </cell>
          <cell r="T397" t="str">
            <v>SO•1545•K</v>
          </cell>
          <cell r="U397" t="str">
            <v>HeHi Pl 9-16</v>
          </cell>
          <cell r="V397" t="str">
            <v>Nordschule</v>
          </cell>
          <cell r="W397" t="str">
            <v>UAB Wien</v>
          </cell>
          <cell r="X397" t="str">
            <v xml:space="preserve"> -</v>
          </cell>
          <cell r="Y397" t="str">
            <v>Sigulda / Livonija</v>
          </cell>
          <cell r="Z397" t="str">
            <v>mU18  CB Recklinghausen</v>
          </cell>
          <cell r="AA397">
            <v>29</v>
          </cell>
          <cell r="AB397">
            <v>32</v>
          </cell>
          <cell r="AC397" t="str">
            <v>Kittlerova</v>
          </cell>
          <cell r="AD397" t="str">
            <v>Ras</v>
          </cell>
          <cell r="AE397" t="str">
            <v>kein 3. SR</v>
          </cell>
        </row>
        <row r="398">
          <cell r="Q398" t="str">
            <v>HeHi-065</v>
          </cell>
          <cell r="R398">
            <v>38872</v>
          </cell>
          <cell r="S398" t="str">
            <v>16.30</v>
          </cell>
          <cell r="T398" t="str">
            <v>SO•1630•K</v>
          </cell>
          <cell r="U398" t="str">
            <v>HeHi Pl 1-8</v>
          </cell>
          <cell r="V398" t="str">
            <v>Nordschule</v>
          </cell>
          <cell r="W398" t="str">
            <v>BG Zehlendorf 1</v>
          </cell>
          <cell r="X398" t="str">
            <v xml:space="preserve"> -</v>
          </cell>
          <cell r="Y398" t="str">
            <v>AMTV Rahlstedt</v>
          </cell>
          <cell r="Z398" t="str">
            <v>HeHi  Sigulda / Livonija</v>
          </cell>
          <cell r="AA398">
            <v>45</v>
          </cell>
          <cell r="AB398">
            <v>55</v>
          </cell>
          <cell r="AC398" t="str">
            <v>Kittlerova</v>
          </cell>
          <cell r="AD398" t="str">
            <v>Ras</v>
          </cell>
          <cell r="AE398" t="str">
            <v>kein 3. SR</v>
          </cell>
        </row>
        <row r="399">
          <cell r="Q399" t="str">
            <v>DaHi-55</v>
          </cell>
          <cell r="R399">
            <v>38872</v>
          </cell>
          <cell r="S399" t="str">
            <v>17.15</v>
          </cell>
          <cell r="T399" t="str">
            <v>SO•1715•K</v>
          </cell>
          <cell r="U399" t="str">
            <v>DaHi Pl 21-24</v>
          </cell>
          <cell r="V399" t="str">
            <v>Nordschule</v>
          </cell>
          <cell r="W399" t="str">
            <v>MTV Itzehoe</v>
          </cell>
          <cell r="X399" t="str">
            <v xml:space="preserve"> -</v>
          </cell>
          <cell r="Y399" t="str">
            <v>BOB</v>
          </cell>
          <cell r="Z399" t="str">
            <v>HeHi  AMTV Rahlstedt</v>
          </cell>
          <cell r="AA399">
            <v>36</v>
          </cell>
          <cell r="AB399">
            <v>24</v>
          </cell>
          <cell r="AC399" t="str">
            <v>Seweryn</v>
          </cell>
          <cell r="AD399" t="str">
            <v>Spyt</v>
          </cell>
          <cell r="AE399" t="str">
            <v>kein 3. SR</v>
          </cell>
        </row>
        <row r="400">
          <cell r="Q400" t="str">
            <v>DaHi-53</v>
          </cell>
          <cell r="R400">
            <v>38872</v>
          </cell>
          <cell r="S400" t="str">
            <v>18.00</v>
          </cell>
          <cell r="T400" t="str">
            <v>SO•1800•K</v>
          </cell>
          <cell r="U400" t="str">
            <v>DaHi Pl 17-20</v>
          </cell>
          <cell r="V400" t="str">
            <v>Nordschule</v>
          </cell>
          <cell r="W400" t="str">
            <v>Hamburg Rahlstedt</v>
          </cell>
          <cell r="X400" t="str">
            <v xml:space="preserve"> -</v>
          </cell>
          <cell r="Y400" t="str">
            <v>MTV Trb. Lüneburg 2</v>
          </cell>
          <cell r="Z400" t="str">
            <v>DaHi  BOB</v>
          </cell>
          <cell r="AA400">
            <v>20</v>
          </cell>
          <cell r="AB400">
            <v>21</v>
          </cell>
          <cell r="AC400" t="str">
            <v>Seweryn</v>
          </cell>
          <cell r="AD400" t="str">
            <v>Spyt</v>
          </cell>
          <cell r="AE400" t="str">
            <v>kein 3. SR</v>
          </cell>
        </row>
        <row r="401">
          <cell r="Q401" t="str">
            <v>mU18-44</v>
          </cell>
          <cell r="R401">
            <v>38872</v>
          </cell>
          <cell r="S401" t="str">
            <v>18.45</v>
          </cell>
          <cell r="T401" t="str">
            <v>SO•1845•K</v>
          </cell>
          <cell r="U401" t="str">
            <v>mU18 Gr B</v>
          </cell>
          <cell r="V401" t="str">
            <v>Nordschule</v>
          </cell>
          <cell r="W401" t="str">
            <v>TG 1837 Hanau</v>
          </cell>
          <cell r="X401" t="str">
            <v xml:space="preserve"> -</v>
          </cell>
          <cell r="Y401" t="str">
            <v>Lok Stralsund</v>
          </cell>
          <cell r="Z401" t="str">
            <v>DaHi  MTV Trb. Lüneburg 2</v>
          </cell>
          <cell r="AA401">
            <v>34</v>
          </cell>
          <cell r="AB401">
            <v>29</v>
          </cell>
          <cell r="AC401" t="str">
            <v>Ulu</v>
          </cell>
          <cell r="AD401" t="str">
            <v>Wieszner</v>
          </cell>
          <cell r="AE401" t="str">
            <v>kein 3. SR</v>
          </cell>
        </row>
        <row r="402">
          <cell r="Q402" t="str">
            <v>HeHi-085</v>
          </cell>
          <cell r="R402">
            <v>38872</v>
          </cell>
          <cell r="S402" t="str">
            <v>19.30</v>
          </cell>
          <cell r="T402" t="str">
            <v>SO•1930•K</v>
          </cell>
          <cell r="U402" t="str">
            <v>HeHi Pl 9-12</v>
          </cell>
          <cell r="V402" t="str">
            <v>Nordschule</v>
          </cell>
          <cell r="W402" t="str">
            <v>Sigulda / Livonija</v>
          </cell>
          <cell r="X402" t="str">
            <v xml:space="preserve"> -</v>
          </cell>
          <cell r="Y402" t="str">
            <v>Braunschweiger BG 1</v>
          </cell>
          <cell r="Z402" t="str">
            <v>mU18  Lok Stralsund</v>
          </cell>
          <cell r="AA402">
            <v>35</v>
          </cell>
          <cell r="AB402">
            <v>40</v>
          </cell>
          <cell r="AC402" t="str">
            <v>Ulu</v>
          </cell>
          <cell r="AD402" t="str">
            <v>Wieszner</v>
          </cell>
          <cell r="AE402" t="str">
            <v>kein 3. SR</v>
          </cell>
        </row>
        <row r="403">
          <cell r="Q403" t="str">
            <v>HeHi-083</v>
          </cell>
          <cell r="R403">
            <v>38872</v>
          </cell>
          <cell r="S403" t="str">
            <v>20.15</v>
          </cell>
          <cell r="T403" t="str">
            <v>SO•2015•K</v>
          </cell>
          <cell r="U403" t="str">
            <v>HeHi Pl 5-8</v>
          </cell>
          <cell r="V403" t="str">
            <v>Nordschule</v>
          </cell>
          <cell r="W403" t="str">
            <v>Lidingo Basket</v>
          </cell>
          <cell r="X403" t="str">
            <v xml:space="preserve"> -</v>
          </cell>
          <cell r="Y403" t="str">
            <v>BG Zehlendorf 1</v>
          </cell>
          <cell r="Z403" t="str">
            <v>HeHi  Braunschweiger BG 1</v>
          </cell>
          <cell r="AA403">
            <v>44</v>
          </cell>
          <cell r="AB403">
            <v>52</v>
          </cell>
          <cell r="AC403" t="str">
            <v>Andaker</v>
          </cell>
          <cell r="AD403" t="str">
            <v>Sinterniklaas</v>
          </cell>
          <cell r="AE403">
            <v>0</v>
          </cell>
        </row>
        <row r="404">
          <cell r="Q404" t="str">
            <v>HeHi-081</v>
          </cell>
          <cell r="R404">
            <v>38872</v>
          </cell>
          <cell r="S404" t="str">
            <v>21.00</v>
          </cell>
          <cell r="T404" t="str">
            <v>SO•2100•K</v>
          </cell>
          <cell r="U404" t="str">
            <v>HeHi Pl 1-4</v>
          </cell>
          <cell r="V404" t="str">
            <v>Nordschule</v>
          </cell>
          <cell r="W404" t="str">
            <v>AMTV Rahlstedt</v>
          </cell>
          <cell r="X404" t="str">
            <v xml:space="preserve"> -</v>
          </cell>
          <cell r="Y404" t="str">
            <v>Galabasket.de</v>
          </cell>
          <cell r="Z404" t="str">
            <v>HeHi  BG Zehlendorf 1</v>
          </cell>
          <cell r="AA404">
            <v>37</v>
          </cell>
          <cell r="AB404">
            <v>42</v>
          </cell>
          <cell r="AC404" t="str">
            <v>Andaker</v>
          </cell>
          <cell r="AD404" t="str">
            <v>Sinterniklaas</v>
          </cell>
          <cell r="AE404">
            <v>0</v>
          </cell>
        </row>
        <row r="407">
          <cell r="W407" t="str">
            <v>Halle PA - Drosteschule unten</v>
          </cell>
        </row>
        <row r="409">
          <cell r="Q409" t="str">
            <v>wU14-25</v>
          </cell>
          <cell r="R409">
            <v>38872</v>
          </cell>
          <cell r="S409" t="str">
            <v>09.00</v>
          </cell>
          <cell r="T409" t="str">
            <v>SO•0900•PA</v>
          </cell>
          <cell r="U409" t="str">
            <v>wU14 Pl 1-16</v>
          </cell>
          <cell r="V409" t="str">
            <v>Drosteschule unten</v>
          </cell>
          <cell r="W409" t="str">
            <v>Walddörfer SV</v>
          </cell>
          <cell r="X409" t="str">
            <v xml:space="preserve"> -</v>
          </cell>
          <cell r="Y409" t="str">
            <v>TV Bensberg</v>
          </cell>
          <cell r="Z409" t="str">
            <v>wU14  SG Wolfenbüttel</v>
          </cell>
          <cell r="AA409">
            <v>8</v>
          </cell>
          <cell r="AB409">
            <v>65</v>
          </cell>
          <cell r="AC409" t="str">
            <v>Mensik</v>
          </cell>
          <cell r="AD409" t="str">
            <v>Kec</v>
          </cell>
          <cell r="AE409" t="str">
            <v>kein 3. SR</v>
          </cell>
        </row>
        <row r="410">
          <cell r="Q410" t="str">
            <v>wU14-27</v>
          </cell>
          <cell r="R410">
            <v>38872</v>
          </cell>
          <cell r="S410" t="str">
            <v>09.45</v>
          </cell>
          <cell r="T410" t="str">
            <v>SO•0945•PA</v>
          </cell>
          <cell r="U410" t="str">
            <v>wU14 Pl 1-16</v>
          </cell>
          <cell r="V410" t="str">
            <v>Drosteschule unten</v>
          </cell>
          <cell r="W410" t="str">
            <v>SG Wolfenbüttel</v>
          </cell>
          <cell r="X410" t="str">
            <v xml:space="preserve"> -</v>
          </cell>
          <cell r="Y410" t="str">
            <v>BK Amager</v>
          </cell>
          <cell r="Z410" t="str">
            <v>wU14  TV Bensberg</v>
          </cell>
          <cell r="AA410">
            <v>8</v>
          </cell>
          <cell r="AB410">
            <v>57</v>
          </cell>
          <cell r="AC410" t="str">
            <v>Mensik</v>
          </cell>
          <cell r="AD410" t="str">
            <v>Kec</v>
          </cell>
          <cell r="AE410" t="str">
            <v>kein 3. SR</v>
          </cell>
        </row>
        <row r="411">
          <cell r="Q411" t="str">
            <v>wU14-29</v>
          </cell>
          <cell r="R411">
            <v>38872</v>
          </cell>
          <cell r="S411" t="str">
            <v>10.30</v>
          </cell>
          <cell r="T411" t="str">
            <v>SO•1030•PA</v>
          </cell>
          <cell r="U411" t="str">
            <v>wU14 Pl 1-16</v>
          </cell>
          <cell r="V411" t="str">
            <v>Drosteschule unten</v>
          </cell>
          <cell r="W411" t="str">
            <v>Eintracht Frankfurt</v>
          </cell>
          <cell r="X411" t="str">
            <v xml:space="preserve"> -</v>
          </cell>
          <cell r="Y411" t="str">
            <v>UKS Jordan</v>
          </cell>
          <cell r="Z411" t="str">
            <v>wU14  BK Amager</v>
          </cell>
          <cell r="AA411">
            <v>17</v>
          </cell>
          <cell r="AB411">
            <v>62</v>
          </cell>
          <cell r="AC411" t="str">
            <v>Jannsens</v>
          </cell>
          <cell r="AD411" t="str">
            <v>Kittlerova</v>
          </cell>
          <cell r="AE411" t="str">
            <v>kein 3. SR</v>
          </cell>
        </row>
        <row r="412">
          <cell r="Q412" t="str">
            <v>mU14-13</v>
          </cell>
          <cell r="R412">
            <v>38872</v>
          </cell>
          <cell r="S412" t="str">
            <v>11.15</v>
          </cell>
          <cell r="T412" t="str">
            <v>SO•1115•PA</v>
          </cell>
          <cell r="U412" t="str">
            <v>mU14 Pl 1-8</v>
          </cell>
          <cell r="V412" t="str">
            <v>Drosteschule unten</v>
          </cell>
          <cell r="W412" t="str">
            <v>Döbling Wien</v>
          </cell>
          <cell r="X412" t="str">
            <v xml:space="preserve"> -</v>
          </cell>
          <cell r="Y412" t="str">
            <v>Hypo Mistelbach</v>
          </cell>
          <cell r="Z412" t="str">
            <v>wU14  UKS Jordan</v>
          </cell>
          <cell r="AA412">
            <v>29</v>
          </cell>
          <cell r="AB412">
            <v>36</v>
          </cell>
          <cell r="AC412" t="str">
            <v>Jannsens</v>
          </cell>
          <cell r="AD412" t="str">
            <v>Kittlerova</v>
          </cell>
          <cell r="AE412" t="str">
            <v>kein 3. SR</v>
          </cell>
        </row>
        <row r="413">
          <cell r="Q413" t="str">
            <v>mU14-14</v>
          </cell>
          <cell r="R413">
            <v>38872</v>
          </cell>
          <cell r="S413" t="str">
            <v>12.00</v>
          </cell>
          <cell r="T413" t="str">
            <v>SO•1200•PA</v>
          </cell>
          <cell r="U413" t="str">
            <v>mU14 Pl 1-8</v>
          </cell>
          <cell r="V413" t="str">
            <v>Drosteschule unten</v>
          </cell>
          <cell r="W413" t="str">
            <v>Eintracht Frankfurt</v>
          </cell>
          <cell r="X413" t="str">
            <v xml:space="preserve"> -</v>
          </cell>
          <cell r="Y413" t="str">
            <v>WAT 22</v>
          </cell>
          <cell r="Z413" t="str">
            <v>mU14  Hypo Mistelbach</v>
          </cell>
          <cell r="AA413">
            <v>23</v>
          </cell>
          <cell r="AB413">
            <v>43</v>
          </cell>
          <cell r="AC413" t="str">
            <v>Ciesielski</v>
          </cell>
          <cell r="AD413" t="str">
            <v>Góralski</v>
          </cell>
          <cell r="AE413" t="str">
            <v>kein 3. SR</v>
          </cell>
        </row>
        <row r="414">
          <cell r="Q414" t="str">
            <v>wU14-33</v>
          </cell>
          <cell r="R414">
            <v>38872</v>
          </cell>
          <cell r="S414" t="str">
            <v>12.45</v>
          </cell>
          <cell r="T414" t="str">
            <v>SO•1245•PA</v>
          </cell>
          <cell r="U414" t="str">
            <v>wU14 Pl 1-8</v>
          </cell>
          <cell r="V414" t="str">
            <v>Drosteschule unten</v>
          </cell>
          <cell r="W414" t="str">
            <v>TV Bensberg</v>
          </cell>
          <cell r="X414" t="str">
            <v xml:space="preserve"> -</v>
          </cell>
          <cell r="Y414" t="str">
            <v>CB Recklinghausen</v>
          </cell>
          <cell r="Z414" t="str">
            <v>mU14  WAT 22</v>
          </cell>
          <cell r="AA414">
            <v>52</v>
          </cell>
          <cell r="AB414">
            <v>17</v>
          </cell>
          <cell r="AC414" t="str">
            <v>Ciesielski</v>
          </cell>
          <cell r="AD414" t="str">
            <v>Góralski</v>
          </cell>
          <cell r="AE414" t="str">
            <v>kein 3. SR</v>
          </cell>
        </row>
        <row r="415">
          <cell r="Q415" t="str">
            <v>wU14-34</v>
          </cell>
          <cell r="R415">
            <v>38872</v>
          </cell>
          <cell r="S415" t="str">
            <v>13.30</v>
          </cell>
          <cell r="T415" t="str">
            <v>SO•1330•PA</v>
          </cell>
          <cell r="U415" t="str">
            <v>wU14 Pl 1-8</v>
          </cell>
          <cell r="V415" t="str">
            <v>Drosteschule unten</v>
          </cell>
          <cell r="W415" t="str">
            <v>BK Amager</v>
          </cell>
          <cell r="X415" t="str">
            <v xml:space="preserve"> -</v>
          </cell>
          <cell r="Y415" t="str">
            <v>MKS Miastko</v>
          </cell>
          <cell r="Z415" t="str">
            <v>wU14  CB Recklinghausen</v>
          </cell>
          <cell r="AA415">
            <v>72</v>
          </cell>
          <cell r="AB415">
            <v>16</v>
          </cell>
          <cell r="AC415" t="str">
            <v>Kowalczyk</v>
          </cell>
          <cell r="AD415" t="str">
            <v>Lasocki</v>
          </cell>
          <cell r="AE415" t="str">
            <v>kein 3. SR</v>
          </cell>
        </row>
        <row r="416">
          <cell r="Q416" t="str">
            <v>wU14-35</v>
          </cell>
          <cell r="R416">
            <v>38872</v>
          </cell>
          <cell r="S416" t="str">
            <v>14.15</v>
          </cell>
          <cell r="T416" t="str">
            <v>SO•1415•PA</v>
          </cell>
          <cell r="U416" t="str">
            <v>wU14 Pl 1-8</v>
          </cell>
          <cell r="V416" t="str">
            <v>Drosteschule unten</v>
          </cell>
          <cell r="W416" t="str">
            <v>UKS Jordan</v>
          </cell>
          <cell r="X416" t="str">
            <v xml:space="preserve"> -</v>
          </cell>
          <cell r="Y416" t="str">
            <v>Herner TC 1</v>
          </cell>
          <cell r="Z416" t="str">
            <v>wU14  MKS Miastko</v>
          </cell>
          <cell r="AA416">
            <v>33</v>
          </cell>
          <cell r="AB416">
            <v>18</v>
          </cell>
          <cell r="AC416" t="str">
            <v>Kowalczyk</v>
          </cell>
          <cell r="AD416" t="str">
            <v>Lasocki</v>
          </cell>
          <cell r="AE416" t="str">
            <v>kein 3. SR</v>
          </cell>
        </row>
        <row r="417">
          <cell r="Q417" t="str">
            <v>wU14-39</v>
          </cell>
          <cell r="R417">
            <v>38872</v>
          </cell>
          <cell r="S417" t="str">
            <v>15.00</v>
          </cell>
          <cell r="T417" t="str">
            <v>SO•1500•PA</v>
          </cell>
          <cell r="U417" t="str">
            <v>wU14 Pl 9-16</v>
          </cell>
          <cell r="V417" t="str">
            <v>Drosteschule unten</v>
          </cell>
          <cell r="W417" t="str">
            <v>VfL Grasdorf (a.K.)</v>
          </cell>
          <cell r="X417" t="str">
            <v xml:space="preserve"> -</v>
          </cell>
          <cell r="Y417" t="str">
            <v>Eintracht Frankfurt</v>
          </cell>
          <cell r="Z417" t="str">
            <v>wU14  Herner TC 1</v>
          </cell>
          <cell r="AA417">
            <v>39</v>
          </cell>
          <cell r="AB417">
            <v>26</v>
          </cell>
          <cell r="AC417" t="str">
            <v>Koc</v>
          </cell>
          <cell r="AD417" t="str">
            <v>Raile</v>
          </cell>
          <cell r="AE417" t="str">
            <v>kein 3. SR</v>
          </cell>
        </row>
        <row r="418">
          <cell r="Q418" t="str">
            <v>wU16-40</v>
          </cell>
          <cell r="R418">
            <v>38872</v>
          </cell>
          <cell r="S418" t="str">
            <v>15.45</v>
          </cell>
          <cell r="T418" t="str">
            <v>SO•1545•PA</v>
          </cell>
          <cell r="U418" t="str">
            <v>wU16 Gr A</v>
          </cell>
          <cell r="V418" t="str">
            <v>Drosteschule unten</v>
          </cell>
          <cell r="W418" t="str">
            <v>Walddörfer SV 2</v>
          </cell>
          <cell r="X418" t="str">
            <v xml:space="preserve"> -</v>
          </cell>
          <cell r="Y418" t="str">
            <v>BG Zehlendorf 1</v>
          </cell>
          <cell r="Z418" t="str">
            <v>wU14  Eintracht Frankfurt</v>
          </cell>
          <cell r="AA418">
            <v>12</v>
          </cell>
          <cell r="AB418">
            <v>33</v>
          </cell>
          <cell r="AC418" t="str">
            <v>Koc</v>
          </cell>
          <cell r="AD418" t="str">
            <v>Raile</v>
          </cell>
          <cell r="AE418" t="str">
            <v>kein 3. SR</v>
          </cell>
        </row>
        <row r="419">
          <cell r="Q419" t="str">
            <v>mU14-19</v>
          </cell>
          <cell r="R419">
            <v>38872</v>
          </cell>
          <cell r="S419" t="str">
            <v>16.30</v>
          </cell>
          <cell r="T419" t="str">
            <v>SO•1630•PA</v>
          </cell>
          <cell r="U419" t="str">
            <v>mU14 Pl 5-8</v>
          </cell>
          <cell r="V419" t="str">
            <v>Drosteschule unten</v>
          </cell>
          <cell r="W419" t="str">
            <v>Eintracht Frankfurt</v>
          </cell>
          <cell r="X419" t="str">
            <v xml:space="preserve"> -</v>
          </cell>
          <cell r="Y419" t="str">
            <v>Döbling Wien</v>
          </cell>
          <cell r="Z419" t="str">
            <v>wU16  BG Zehlendorf 1</v>
          </cell>
          <cell r="AA419">
            <v>56</v>
          </cell>
          <cell r="AB419">
            <v>34</v>
          </cell>
          <cell r="AC419" t="str">
            <v>Koc</v>
          </cell>
          <cell r="AD419" t="str">
            <v>Raile</v>
          </cell>
          <cell r="AE419" t="str">
            <v>kein 3. SR</v>
          </cell>
        </row>
        <row r="420">
          <cell r="Q420" t="str">
            <v>wU14-49</v>
          </cell>
          <cell r="R420">
            <v>38872</v>
          </cell>
          <cell r="S420" t="str">
            <v>17.15</v>
          </cell>
          <cell r="T420" t="str">
            <v>SO•1715•PA</v>
          </cell>
          <cell r="U420" t="str">
            <v>wU14 Pl 9-12</v>
          </cell>
          <cell r="V420" t="str">
            <v>Drosteschule unten</v>
          </cell>
          <cell r="W420" t="str">
            <v>SG Wolfenbüttel</v>
          </cell>
          <cell r="X420" t="str">
            <v xml:space="preserve"> -</v>
          </cell>
          <cell r="Y420" t="str">
            <v>VfL Bochum BG</v>
          </cell>
          <cell r="Z420" t="str">
            <v>mU14  Döbling Wien</v>
          </cell>
          <cell r="AA420">
            <v>43</v>
          </cell>
          <cell r="AB420">
            <v>18</v>
          </cell>
          <cell r="AC420" t="str">
            <v>Kadam</v>
          </cell>
          <cell r="AD420" t="str">
            <v>Koutek</v>
          </cell>
          <cell r="AE420" t="str">
            <v>kein 3. SR</v>
          </cell>
        </row>
        <row r="421">
          <cell r="Q421" t="str">
            <v>wU14-47</v>
          </cell>
          <cell r="R421">
            <v>38872</v>
          </cell>
          <cell r="S421" t="str">
            <v>18.00</v>
          </cell>
          <cell r="T421" t="str">
            <v>SO•1800•PA</v>
          </cell>
          <cell r="U421" t="str">
            <v>wU14 Pl 5-8</v>
          </cell>
          <cell r="V421" t="str">
            <v>Drosteschule unten</v>
          </cell>
          <cell r="W421" t="str">
            <v>MKS Miastko</v>
          </cell>
          <cell r="X421" t="str">
            <v xml:space="preserve"> -</v>
          </cell>
          <cell r="Y421" t="str">
            <v>CB Recklinghausen</v>
          </cell>
          <cell r="Z421" t="str">
            <v>wU14  VfL Bochum BG</v>
          </cell>
          <cell r="AA421">
            <v>36</v>
          </cell>
          <cell r="AB421">
            <v>29</v>
          </cell>
          <cell r="AC421" t="str">
            <v>Kadam</v>
          </cell>
          <cell r="AD421" t="str">
            <v>Koutek</v>
          </cell>
          <cell r="AE421" t="str">
            <v>kein 3. SR</v>
          </cell>
        </row>
        <row r="422">
          <cell r="Q422" t="str">
            <v>wU14-50</v>
          </cell>
          <cell r="R422">
            <v>38872</v>
          </cell>
          <cell r="S422" t="str">
            <v>18.45</v>
          </cell>
          <cell r="T422" t="str">
            <v>SO•1845•PA</v>
          </cell>
          <cell r="U422" t="str">
            <v>wU14 Pl 9-12</v>
          </cell>
          <cell r="V422" t="str">
            <v>Drosteschule unten</v>
          </cell>
          <cell r="W422" t="str">
            <v>MKS MOS Konin</v>
          </cell>
          <cell r="X422" t="str">
            <v xml:space="preserve"> -</v>
          </cell>
          <cell r="Y422" t="str">
            <v>VfL Grasdorf (a.K.)</v>
          </cell>
          <cell r="Z422" t="str">
            <v>wU14  CB Recklinghausen</v>
          </cell>
          <cell r="AA422">
            <v>25</v>
          </cell>
          <cell r="AB422">
            <v>24</v>
          </cell>
          <cell r="AC422" t="str">
            <v>Lasocki</v>
          </cell>
          <cell r="AD422" t="str">
            <v>Koutek</v>
          </cell>
          <cell r="AE422" t="str">
            <v>kein 3. SR</v>
          </cell>
        </row>
        <row r="423">
          <cell r="Q423" t="str">
            <v>wU16-41</v>
          </cell>
          <cell r="R423">
            <v>38872</v>
          </cell>
          <cell r="S423" t="str">
            <v>19.30</v>
          </cell>
          <cell r="T423" t="str">
            <v>SO•1930•PA</v>
          </cell>
          <cell r="U423" t="str">
            <v>wU16 Gr A</v>
          </cell>
          <cell r="V423" t="str">
            <v>Drosteschule unten</v>
          </cell>
          <cell r="W423" t="str">
            <v>Walddörfer SV 1</v>
          </cell>
          <cell r="X423" t="str">
            <v xml:space="preserve"> -</v>
          </cell>
          <cell r="Y423" t="str">
            <v>Walddörfer SV 2</v>
          </cell>
          <cell r="Z423" t="str">
            <v>wU14  VfL Grasdorf (a.K.)</v>
          </cell>
          <cell r="AA423">
            <v>66</v>
          </cell>
          <cell r="AB423">
            <v>11</v>
          </cell>
          <cell r="AC423" t="str">
            <v>Lasocki</v>
          </cell>
          <cell r="AD423" t="str">
            <v>Bielnik</v>
          </cell>
          <cell r="AE423" t="str">
            <v>kein 3. SR</v>
          </cell>
        </row>
        <row r="424">
          <cell r="Q424" t="str">
            <v>mU16-093</v>
          </cell>
          <cell r="R424">
            <v>38872</v>
          </cell>
          <cell r="S424" t="str">
            <v>20.15</v>
          </cell>
          <cell r="T424" t="str">
            <v>SO•2015•PA</v>
          </cell>
          <cell r="U424" t="str">
            <v>mU16 Pl 25-28</v>
          </cell>
          <cell r="V424" t="str">
            <v>Drosteschule unten</v>
          </cell>
          <cell r="W424" t="str">
            <v>BG Zehlendorf 2</v>
          </cell>
          <cell r="X424" t="str">
            <v xml:space="preserve"> -</v>
          </cell>
          <cell r="Y424" t="str">
            <v>BC Marburg</v>
          </cell>
          <cell r="Z424" t="str">
            <v>wU16  Walddörfer SV 2</v>
          </cell>
          <cell r="AA424">
            <v>20</v>
          </cell>
          <cell r="AB424">
            <v>0</v>
          </cell>
          <cell r="AC424" t="str">
            <v>Bielnik</v>
          </cell>
          <cell r="AD424" t="str">
            <v>Baranowski</v>
          </cell>
          <cell r="AE424" t="str">
            <v>kein 3. SR</v>
          </cell>
        </row>
        <row r="425">
          <cell r="Q425" t="str">
            <v>mU16-095</v>
          </cell>
          <cell r="R425">
            <v>38872</v>
          </cell>
          <cell r="S425" t="str">
            <v>21.00</v>
          </cell>
          <cell r="T425" t="str">
            <v>SO•2100•PA</v>
          </cell>
          <cell r="U425" t="str">
            <v>mU16 Pl 29-32</v>
          </cell>
          <cell r="V425" t="str">
            <v>Drosteschule unten</v>
          </cell>
          <cell r="W425" t="str">
            <v>EOSC Offenbach</v>
          </cell>
          <cell r="X425" t="str">
            <v xml:space="preserve"> -</v>
          </cell>
          <cell r="Y425" t="str">
            <v>Rumelner TV 2</v>
          </cell>
          <cell r="Z425" t="str">
            <v>mU16  BC Marburg</v>
          </cell>
          <cell r="AA425">
            <v>52</v>
          </cell>
          <cell r="AB425">
            <v>24</v>
          </cell>
          <cell r="AC425" t="str">
            <v>Majak</v>
          </cell>
          <cell r="AD425" t="str">
            <v>Baranowski</v>
          </cell>
          <cell r="AE425" t="str">
            <v>kein 3. SR</v>
          </cell>
        </row>
        <row r="427">
          <cell r="W427" t="str">
            <v>Sonntag, den 04.06.2006</v>
          </cell>
        </row>
        <row r="428">
          <cell r="S428" t="str">
            <v>Zeit</v>
          </cell>
          <cell r="T428" t="str">
            <v>Spielnr.</v>
          </cell>
          <cell r="U428" t="str">
            <v>Liga</v>
          </cell>
          <cell r="V428" t="str">
            <v>Halle</v>
          </cell>
          <cell r="W428" t="str">
            <v>Team A</v>
          </cell>
          <cell r="Y428" t="str">
            <v>Team B</v>
          </cell>
          <cell r="Z428" t="str">
            <v>Kampfgericht</v>
          </cell>
          <cell r="AA428" t="str">
            <v>Erg A</v>
          </cell>
          <cell r="AB428" t="str">
            <v>Erg B</v>
          </cell>
        </row>
        <row r="429">
          <cell r="W429" t="str">
            <v>Halle PB - Drosteschule oben</v>
          </cell>
        </row>
        <row r="431">
          <cell r="Q431" t="str">
            <v>wU14-26</v>
          </cell>
          <cell r="R431">
            <v>38872</v>
          </cell>
          <cell r="S431" t="str">
            <v>09.00</v>
          </cell>
          <cell r="T431" t="str">
            <v>SO•0900•PB</v>
          </cell>
          <cell r="U431" t="str">
            <v>wU14 Pl 1-16</v>
          </cell>
          <cell r="V431" t="str">
            <v>Drosteschule oben</v>
          </cell>
          <cell r="W431" t="str">
            <v>VfL Bochum BG</v>
          </cell>
          <cell r="X431" t="str">
            <v xml:space="preserve"> -</v>
          </cell>
          <cell r="Y431" t="str">
            <v>CB Recklinghausen</v>
          </cell>
          <cell r="Z431" t="str">
            <v>wU14  BG Dorsten</v>
          </cell>
          <cell r="AA431">
            <v>25</v>
          </cell>
          <cell r="AB431">
            <v>51</v>
          </cell>
          <cell r="AC431" t="str">
            <v>Pastusiak</v>
          </cell>
          <cell r="AD431" t="str">
            <v>Pencik</v>
          </cell>
          <cell r="AE431" t="str">
            <v>kein 3. SR</v>
          </cell>
        </row>
        <row r="432">
          <cell r="Q432" t="str">
            <v>wU14-28</v>
          </cell>
          <cell r="R432">
            <v>38872</v>
          </cell>
          <cell r="S432" t="str">
            <v>09.45</v>
          </cell>
          <cell r="T432" t="str">
            <v>SO•0945•PB</v>
          </cell>
          <cell r="U432" t="str">
            <v>wU14 Pl 1-16</v>
          </cell>
          <cell r="V432" t="str">
            <v>Drosteschule oben</v>
          </cell>
          <cell r="W432" t="str">
            <v>BG Dorsten</v>
          </cell>
          <cell r="X432" t="str">
            <v xml:space="preserve"> -</v>
          </cell>
          <cell r="Y432" t="str">
            <v>MKS Miastko</v>
          </cell>
          <cell r="Z432" t="str">
            <v>wU14  CB Recklinghausen</v>
          </cell>
          <cell r="AA432">
            <v>14</v>
          </cell>
          <cell r="AB432">
            <v>67</v>
          </cell>
          <cell r="AC432" t="str">
            <v>Pastusiak</v>
          </cell>
          <cell r="AD432" t="str">
            <v>Pencik</v>
          </cell>
          <cell r="AE432" t="str">
            <v>kein 3. SR</v>
          </cell>
        </row>
        <row r="433">
          <cell r="Q433" t="str">
            <v>wU14-30</v>
          </cell>
          <cell r="R433">
            <v>38872</v>
          </cell>
          <cell r="S433" t="str">
            <v>10.30</v>
          </cell>
          <cell r="T433" t="str">
            <v>SO•1030•PB</v>
          </cell>
          <cell r="U433" t="str">
            <v>wU14 Pl 1-16</v>
          </cell>
          <cell r="V433" t="str">
            <v>Drosteschule oben</v>
          </cell>
          <cell r="W433" t="str">
            <v>VfL Grasdorf (a.K.)</v>
          </cell>
          <cell r="X433" t="str">
            <v xml:space="preserve"> -</v>
          </cell>
          <cell r="Y433" t="str">
            <v>Herner TC 1</v>
          </cell>
          <cell r="Z433" t="str">
            <v>wU14  MKS Miastko</v>
          </cell>
          <cell r="AA433">
            <v>28</v>
          </cell>
          <cell r="AB433">
            <v>44</v>
          </cell>
          <cell r="AC433" t="str">
            <v>Koc</v>
          </cell>
          <cell r="AD433" t="str">
            <v>Rogalski</v>
          </cell>
          <cell r="AE433" t="str">
            <v>kein 3. SR</v>
          </cell>
        </row>
        <row r="434">
          <cell r="Q434" t="str">
            <v>mU14-15</v>
          </cell>
          <cell r="R434">
            <v>38872</v>
          </cell>
          <cell r="S434" t="str">
            <v>11.15</v>
          </cell>
          <cell r="T434" t="str">
            <v>SO•1115•PB</v>
          </cell>
          <cell r="U434" t="str">
            <v>mU14 Pl 1-8</v>
          </cell>
          <cell r="V434" t="str">
            <v>Drosteschule oben</v>
          </cell>
          <cell r="W434" t="str">
            <v>Horsens IC</v>
          </cell>
          <cell r="X434" t="str">
            <v xml:space="preserve"> -</v>
          </cell>
          <cell r="Y434" t="str">
            <v>AMTV/Meiendorfer SV</v>
          </cell>
          <cell r="Z434" t="str">
            <v>wU14  Herner TC 1</v>
          </cell>
          <cell r="AA434">
            <v>16</v>
          </cell>
          <cell r="AB434">
            <v>47</v>
          </cell>
          <cell r="AC434" t="str">
            <v>Koc</v>
          </cell>
          <cell r="AD434" t="str">
            <v>Rogalski</v>
          </cell>
          <cell r="AE434" t="str">
            <v>kein 3. SR</v>
          </cell>
        </row>
        <row r="435">
          <cell r="Q435" t="str">
            <v>mU14-16</v>
          </cell>
          <cell r="R435">
            <v>38872</v>
          </cell>
          <cell r="S435" t="str">
            <v>12.00</v>
          </cell>
          <cell r="T435" t="str">
            <v>SO•1200•PB</v>
          </cell>
          <cell r="U435" t="str">
            <v>mU14 Pl 1-8</v>
          </cell>
          <cell r="V435" t="str">
            <v>Drosteschule oben</v>
          </cell>
          <cell r="W435" t="str">
            <v>BG Zehlendorf</v>
          </cell>
          <cell r="X435" t="str">
            <v xml:space="preserve"> -</v>
          </cell>
          <cell r="Y435" t="str">
            <v>BG Litzendorf 1</v>
          </cell>
          <cell r="Z435" t="str">
            <v>mU14  AMTV/Meiendorfer SV</v>
          </cell>
          <cell r="AA435">
            <v>33</v>
          </cell>
          <cell r="AB435">
            <v>60</v>
          </cell>
          <cell r="AC435" t="str">
            <v>Bielnik</v>
          </cell>
          <cell r="AD435" t="str">
            <v xml:space="preserve">Brune </v>
          </cell>
          <cell r="AE435" t="str">
            <v>kein 3. SR</v>
          </cell>
        </row>
        <row r="436">
          <cell r="Q436" t="str">
            <v>wU14-37</v>
          </cell>
          <cell r="R436">
            <v>38872</v>
          </cell>
          <cell r="S436" t="str">
            <v>12.45</v>
          </cell>
          <cell r="T436" t="str">
            <v>SO•1245•PB</v>
          </cell>
          <cell r="U436" t="str">
            <v>wU14 Pl 9-16</v>
          </cell>
          <cell r="V436" t="str">
            <v>Drosteschule oben</v>
          </cell>
          <cell r="W436" t="str">
            <v>VfL Bochum BG</v>
          </cell>
          <cell r="X436" t="str">
            <v xml:space="preserve"> -</v>
          </cell>
          <cell r="Y436" t="str">
            <v>Walddörfer SV</v>
          </cell>
          <cell r="Z436" t="str">
            <v>mU14  BG Litzendorf 1</v>
          </cell>
          <cell r="AA436">
            <v>44</v>
          </cell>
          <cell r="AB436">
            <v>24</v>
          </cell>
          <cell r="AC436" t="str">
            <v>Bielnik</v>
          </cell>
          <cell r="AD436" t="str">
            <v xml:space="preserve">Brune </v>
          </cell>
          <cell r="AE436" t="str">
            <v>kein 3. SR</v>
          </cell>
        </row>
        <row r="437">
          <cell r="Q437" t="str">
            <v>wU14-38</v>
          </cell>
          <cell r="R437">
            <v>38872</v>
          </cell>
          <cell r="S437" t="str">
            <v>13.30</v>
          </cell>
          <cell r="T437" t="str">
            <v>SO•1330•PB</v>
          </cell>
          <cell r="U437" t="str">
            <v>wU14 Pl 9-16</v>
          </cell>
          <cell r="V437" t="str">
            <v>Drosteschule oben</v>
          </cell>
          <cell r="W437" t="str">
            <v>BG Dorsten</v>
          </cell>
          <cell r="X437" t="str">
            <v xml:space="preserve"> -</v>
          </cell>
          <cell r="Y437" t="str">
            <v>SG Wolfenbüttel</v>
          </cell>
          <cell r="Z437" t="str">
            <v>wU14  Walddörfer SV</v>
          </cell>
          <cell r="AA437">
            <v>13</v>
          </cell>
          <cell r="AB437">
            <v>54</v>
          </cell>
          <cell r="AC437" t="str">
            <v>Willemze</v>
          </cell>
          <cell r="AD437" t="str">
            <v>Lottermoser</v>
          </cell>
          <cell r="AE437" t="str">
            <v>kein 3. SR</v>
          </cell>
        </row>
        <row r="438">
          <cell r="Q438" t="str">
            <v>wU14-36</v>
          </cell>
          <cell r="R438">
            <v>38872</v>
          </cell>
          <cell r="S438" t="str">
            <v>14.15</v>
          </cell>
          <cell r="T438" t="str">
            <v>SO•1415•PB</v>
          </cell>
          <cell r="U438" t="str">
            <v>wU14 Pl 1-8</v>
          </cell>
          <cell r="V438" t="str">
            <v>Drosteschule oben</v>
          </cell>
          <cell r="W438" t="str">
            <v>Hørsholm BBK 1</v>
          </cell>
          <cell r="X438" t="str">
            <v xml:space="preserve"> -</v>
          </cell>
          <cell r="Y438" t="str">
            <v>Södertälje BBK</v>
          </cell>
          <cell r="Z438" t="str">
            <v>wU14  SG Wolfenbüttel</v>
          </cell>
          <cell r="AA438">
            <v>50</v>
          </cell>
          <cell r="AB438">
            <v>16</v>
          </cell>
          <cell r="AC438" t="str">
            <v>Willemze</v>
          </cell>
          <cell r="AD438" t="str">
            <v>Lottermoser</v>
          </cell>
          <cell r="AE438" t="str">
            <v>kein 3. SR</v>
          </cell>
        </row>
        <row r="439">
          <cell r="Q439" t="str">
            <v>wU14-40</v>
          </cell>
          <cell r="R439">
            <v>38872</v>
          </cell>
          <cell r="S439" t="str">
            <v>15.00</v>
          </cell>
          <cell r="T439" t="str">
            <v>SO•1500•PB</v>
          </cell>
          <cell r="V439" t="str">
            <v>Drosteschule oben</v>
          </cell>
          <cell r="X439" t="str">
            <v>Spielfrei</v>
          </cell>
          <cell r="AC439">
            <v>0</v>
          </cell>
          <cell r="AD439">
            <v>0</v>
          </cell>
          <cell r="AE439" t="str">
            <v>kein 3. SR</v>
          </cell>
        </row>
        <row r="440">
          <cell r="Q440" t="str">
            <v>wU16-43</v>
          </cell>
          <cell r="R440">
            <v>38872</v>
          </cell>
          <cell r="S440" t="str">
            <v>15.45</v>
          </cell>
          <cell r="T440" t="str">
            <v>SO•1545•PB</v>
          </cell>
          <cell r="U440" t="str">
            <v>wU16 Gr B</v>
          </cell>
          <cell r="V440" t="str">
            <v>Drosteschule oben</v>
          </cell>
          <cell r="W440" t="str">
            <v>AMTV/Meiendorfer SV</v>
          </cell>
          <cell r="X440" t="str">
            <v xml:space="preserve"> -</v>
          </cell>
          <cell r="Y440" t="str">
            <v>Elmshorner MTV</v>
          </cell>
          <cell r="Z440" t="str">
            <v>BG Zehlendorf</v>
          </cell>
          <cell r="AA440">
            <v>42</v>
          </cell>
          <cell r="AB440">
            <v>21</v>
          </cell>
          <cell r="AC440" t="str">
            <v>Rechten</v>
          </cell>
          <cell r="AD440" t="str">
            <v>Rogalski</v>
          </cell>
          <cell r="AE440" t="str">
            <v>kein 3. SR</v>
          </cell>
        </row>
        <row r="441">
          <cell r="Q441" t="str">
            <v>mU14-20</v>
          </cell>
          <cell r="R441">
            <v>38872</v>
          </cell>
          <cell r="S441" t="str">
            <v>16.30</v>
          </cell>
          <cell r="T441" t="str">
            <v>SO•1630•PB</v>
          </cell>
          <cell r="U441" t="str">
            <v>mU14 Pl 5-8</v>
          </cell>
          <cell r="V441" t="str">
            <v>Drosteschule oben</v>
          </cell>
          <cell r="W441" t="str">
            <v>BG Zehlendorf</v>
          </cell>
          <cell r="X441" t="str">
            <v xml:space="preserve"> -</v>
          </cell>
          <cell r="Y441" t="str">
            <v>Horsens IC</v>
          </cell>
          <cell r="Z441" t="str">
            <v>wU16  Elmshorner MTV</v>
          </cell>
          <cell r="AA441">
            <v>31</v>
          </cell>
          <cell r="AB441">
            <v>57</v>
          </cell>
          <cell r="AC441" t="str">
            <v>Rechten</v>
          </cell>
          <cell r="AD441" t="str">
            <v>Rogalski</v>
          </cell>
          <cell r="AE441" t="str">
            <v>kein 3. SR</v>
          </cell>
        </row>
        <row r="442">
          <cell r="Q442" t="str">
            <v>wU14-51</v>
          </cell>
          <cell r="R442">
            <v>38872</v>
          </cell>
          <cell r="S442" t="str">
            <v>17.15</v>
          </cell>
          <cell r="T442" t="str">
            <v>SO•1715•PB</v>
          </cell>
          <cell r="U442" t="str">
            <v>wU14 Pl 13-16</v>
          </cell>
          <cell r="V442" t="str">
            <v>Drosteschule oben</v>
          </cell>
          <cell r="W442" t="str">
            <v>Walddörfer SV</v>
          </cell>
          <cell r="X442" t="str">
            <v xml:space="preserve"> -</v>
          </cell>
          <cell r="Y442" t="str">
            <v>BG Dorsten</v>
          </cell>
          <cell r="Z442" t="str">
            <v>mU14  Horsens IC</v>
          </cell>
          <cell r="AA442">
            <v>24</v>
          </cell>
          <cell r="AB442">
            <v>26</v>
          </cell>
          <cell r="AC442" t="str">
            <v>Freisfeld</v>
          </cell>
          <cell r="AD442" t="str">
            <v>Lohmüller</v>
          </cell>
          <cell r="AE442" t="str">
            <v>kein 3. SR</v>
          </cell>
        </row>
        <row r="443">
          <cell r="Q443" t="str">
            <v>wU14-48</v>
          </cell>
          <cell r="R443">
            <v>38872</v>
          </cell>
          <cell r="S443" t="str">
            <v>18.00</v>
          </cell>
          <cell r="T443" t="str">
            <v>SO•1800•PB</v>
          </cell>
          <cell r="U443" t="str">
            <v>wU14 Pl 5-8</v>
          </cell>
          <cell r="V443" t="str">
            <v>Drosteschule oben</v>
          </cell>
          <cell r="W443" t="str">
            <v>Södertälje BBK</v>
          </cell>
          <cell r="X443" t="str">
            <v xml:space="preserve"> -</v>
          </cell>
          <cell r="Y443" t="str">
            <v>Herner TC 1</v>
          </cell>
          <cell r="Z443" t="str">
            <v>wU14  BG Dorsten</v>
          </cell>
          <cell r="AA443">
            <v>39</v>
          </cell>
          <cell r="AB443">
            <v>18</v>
          </cell>
          <cell r="AC443" t="str">
            <v>Freisfeld</v>
          </cell>
          <cell r="AD443" t="str">
            <v>Lohmüller</v>
          </cell>
          <cell r="AE443" t="str">
            <v>kein 3. SR</v>
          </cell>
        </row>
        <row r="444">
          <cell r="Q444" t="str">
            <v>wU14-52</v>
          </cell>
          <cell r="R444">
            <v>38872</v>
          </cell>
          <cell r="S444" t="str">
            <v>18.45</v>
          </cell>
          <cell r="T444" t="str">
            <v>SO•1845•PB</v>
          </cell>
          <cell r="V444" t="str">
            <v>Drosteschule oben</v>
          </cell>
          <cell r="X444" t="str">
            <v>Spielfrei</v>
          </cell>
          <cell r="AC444">
            <v>0</v>
          </cell>
          <cell r="AD444">
            <v>0</v>
          </cell>
          <cell r="AE444" t="str">
            <v>kein 3. SR</v>
          </cell>
        </row>
        <row r="445">
          <cell r="Q445" t="str">
            <v>wU16-44</v>
          </cell>
          <cell r="R445">
            <v>38872</v>
          </cell>
          <cell r="S445" t="str">
            <v>19.30</v>
          </cell>
          <cell r="T445" t="str">
            <v>SO•1930•PB</v>
          </cell>
          <cell r="U445" t="str">
            <v>wU16 Gr B</v>
          </cell>
          <cell r="V445" t="str">
            <v>Drosteschule oben</v>
          </cell>
          <cell r="W445" t="str">
            <v>CB Recklinghausen</v>
          </cell>
          <cell r="X445" t="str">
            <v xml:space="preserve"> -</v>
          </cell>
          <cell r="Y445" t="str">
            <v>AMTV/Meiendorfer SV</v>
          </cell>
          <cell r="Z445" t="str">
            <v>BG Zehlendorf</v>
          </cell>
          <cell r="AA445">
            <v>27</v>
          </cell>
          <cell r="AB445">
            <v>23</v>
          </cell>
          <cell r="AC445" t="str">
            <v>van der Bij</v>
          </cell>
          <cell r="AD445" t="str">
            <v>Lis</v>
          </cell>
          <cell r="AE445" t="str">
            <v>kein 3. SR</v>
          </cell>
        </row>
        <row r="446">
          <cell r="Q446" t="str">
            <v>mU16-094</v>
          </cell>
          <cell r="R446">
            <v>38872</v>
          </cell>
          <cell r="S446" t="str">
            <v>20.15</v>
          </cell>
          <cell r="T446" t="str">
            <v>SO•2015•PB</v>
          </cell>
          <cell r="U446" t="str">
            <v>mU16 Pl 25-28</v>
          </cell>
          <cell r="V446" t="str">
            <v>Drosteschule oben</v>
          </cell>
          <cell r="W446" t="str">
            <v>VfL Pinneberg 2</v>
          </cell>
          <cell r="X446" t="str">
            <v xml:space="preserve"> -</v>
          </cell>
          <cell r="Y446" t="str">
            <v>UAB Wien</v>
          </cell>
          <cell r="Z446" t="str">
            <v>wU16  AMTV/Meiendorfer SV</v>
          </cell>
          <cell r="AA446">
            <v>38</v>
          </cell>
          <cell r="AB446">
            <v>62</v>
          </cell>
          <cell r="AC446" t="str">
            <v>van der Bij</v>
          </cell>
          <cell r="AD446" t="str">
            <v>Baloun</v>
          </cell>
          <cell r="AE446" t="str">
            <v>kein 3. SR</v>
          </cell>
        </row>
        <row r="447">
          <cell r="Q447" t="str">
            <v>mU16-096</v>
          </cell>
          <cell r="R447">
            <v>38872</v>
          </cell>
          <cell r="S447" t="str">
            <v>21.00</v>
          </cell>
          <cell r="T447" t="str">
            <v>SO•2100•PB</v>
          </cell>
          <cell r="U447" t="str">
            <v>mU16 Pl 29-32</v>
          </cell>
          <cell r="V447" t="str">
            <v>Drosteschule oben</v>
          </cell>
          <cell r="W447" t="str">
            <v>Klosterneuburg</v>
          </cell>
          <cell r="X447" t="str">
            <v xml:space="preserve"> -</v>
          </cell>
          <cell r="Y447" t="str">
            <v>AMTV/Meiendorfer SV 1</v>
          </cell>
          <cell r="Z447" t="str">
            <v>mU16  UAB Wien</v>
          </cell>
          <cell r="AA447">
            <v>0</v>
          </cell>
          <cell r="AB447">
            <v>20</v>
          </cell>
          <cell r="AC447" t="str">
            <v>Lottermoser</v>
          </cell>
          <cell r="AD447" t="str">
            <v>Baloun</v>
          </cell>
          <cell r="AE447" t="str">
            <v>kein 3. SR</v>
          </cell>
        </row>
        <row r="450">
          <cell r="W450" t="str">
            <v>Halle QA - John-F-Kennedy-Schule neu (Feld 1)</v>
          </cell>
        </row>
        <row r="452">
          <cell r="Q452" t="str">
            <v>wU16-19</v>
          </cell>
          <cell r="R452">
            <v>38872</v>
          </cell>
          <cell r="S452" t="str">
            <v>09.00</v>
          </cell>
          <cell r="T452" t="str">
            <v>SO•0900•QA</v>
          </cell>
          <cell r="U452" t="str">
            <v>wU16 Q 1-8</v>
          </cell>
          <cell r="V452" t="str">
            <v>John-F-Kennedy-Schule neu (Feld 1)</v>
          </cell>
          <cell r="W452" t="str">
            <v>ETB SW Essen</v>
          </cell>
          <cell r="X452" t="str">
            <v xml:space="preserve"> -</v>
          </cell>
          <cell r="Y452" t="str">
            <v>Klosterneuburg</v>
          </cell>
          <cell r="Z452" t="str">
            <v>wU16  Braunschweiger BG</v>
          </cell>
          <cell r="AA452">
            <v>55</v>
          </cell>
          <cell r="AB452">
            <v>27</v>
          </cell>
          <cell r="AC452" t="str">
            <v>Pflanzer</v>
          </cell>
          <cell r="AD452" t="str">
            <v>Kolar</v>
          </cell>
          <cell r="AE452" t="str">
            <v>kein 3. SR</v>
          </cell>
        </row>
        <row r="453">
          <cell r="Q453" t="str">
            <v>wU16-20</v>
          </cell>
          <cell r="R453">
            <v>38872</v>
          </cell>
          <cell r="S453" t="str">
            <v>09.45</v>
          </cell>
          <cell r="T453" t="str">
            <v>SO•0945•QA</v>
          </cell>
          <cell r="U453" t="str">
            <v>wU16 Q 1-8</v>
          </cell>
          <cell r="V453" t="str">
            <v>John-F-Kennedy-Schule neu (Feld 1)</v>
          </cell>
          <cell r="W453" t="str">
            <v>Braunschweiger BG</v>
          </cell>
          <cell r="X453" t="str">
            <v xml:space="preserve"> -</v>
          </cell>
          <cell r="Y453" t="str">
            <v>Kieler TB</v>
          </cell>
          <cell r="Z453" t="str">
            <v>wU16  Klosterneuburg</v>
          </cell>
          <cell r="AA453">
            <v>28</v>
          </cell>
          <cell r="AB453">
            <v>20</v>
          </cell>
          <cell r="AC453" t="str">
            <v>Pflanzer</v>
          </cell>
          <cell r="AD453" t="str">
            <v>Kolar</v>
          </cell>
          <cell r="AE453" t="str">
            <v>kein 3. SR</v>
          </cell>
        </row>
        <row r="454">
          <cell r="Q454" t="str">
            <v>mU16-053</v>
          </cell>
          <cell r="R454">
            <v>38872</v>
          </cell>
          <cell r="S454" t="str">
            <v>10.30</v>
          </cell>
          <cell r="T454" t="str">
            <v>SO•1030•QA</v>
          </cell>
          <cell r="U454" t="str">
            <v>mU16 Pl 1-16</v>
          </cell>
          <cell r="V454" t="str">
            <v>John-F-Kennedy-Schule neu (Feld 1)</v>
          </cell>
          <cell r="W454" t="str">
            <v>AMTV/Meiendorfer SV 2</v>
          </cell>
          <cell r="X454" t="str">
            <v xml:space="preserve"> -</v>
          </cell>
          <cell r="Y454" t="str">
            <v>Hertener Löwen</v>
          </cell>
          <cell r="Z454" t="str">
            <v>wU16  Kieler TB</v>
          </cell>
          <cell r="AA454">
            <v>25</v>
          </cell>
          <cell r="AB454">
            <v>48</v>
          </cell>
          <cell r="AC454" t="str">
            <v>Milata</v>
          </cell>
          <cell r="AD454" t="str">
            <v>Raile</v>
          </cell>
          <cell r="AE454" t="str">
            <v>kein 3. SR</v>
          </cell>
        </row>
        <row r="455">
          <cell r="Q455" t="str">
            <v>mU16-057</v>
          </cell>
          <cell r="R455">
            <v>38872</v>
          </cell>
          <cell r="S455" t="str">
            <v>11.15</v>
          </cell>
          <cell r="T455" t="str">
            <v>SO•1115•QA</v>
          </cell>
          <cell r="U455" t="str">
            <v>mU16 Gr 17-32</v>
          </cell>
          <cell r="V455" t="str">
            <v>John-F-Kennedy-Schule neu (Feld 1)</v>
          </cell>
          <cell r="W455" t="str">
            <v>BG Zehlendorf 2</v>
          </cell>
          <cell r="X455" t="str">
            <v xml:space="preserve"> -</v>
          </cell>
          <cell r="Y455" t="str">
            <v>TG 1837 Hanau</v>
          </cell>
          <cell r="Z455" t="str">
            <v>mU16  Hertener Löwen</v>
          </cell>
          <cell r="AA455">
            <v>28</v>
          </cell>
          <cell r="AB455">
            <v>37</v>
          </cell>
          <cell r="AC455" t="str">
            <v>Milata</v>
          </cell>
          <cell r="AD455" t="str">
            <v>Raile</v>
          </cell>
          <cell r="AE455" t="str">
            <v>kein 3. SR</v>
          </cell>
        </row>
        <row r="456">
          <cell r="Q456" t="str">
            <v>mU16-061</v>
          </cell>
          <cell r="R456">
            <v>38872</v>
          </cell>
          <cell r="S456" t="str">
            <v>12.00</v>
          </cell>
          <cell r="T456" t="str">
            <v>SO•1200•QA</v>
          </cell>
          <cell r="U456" t="str">
            <v>mU16 Gr 17-32</v>
          </cell>
          <cell r="V456" t="str">
            <v>John-F-Kennedy-Schule neu (Feld 1)</v>
          </cell>
          <cell r="W456" t="str">
            <v>AC Berlin</v>
          </cell>
          <cell r="X456" t="str">
            <v xml:space="preserve"> -</v>
          </cell>
          <cell r="Y456" t="str">
            <v>VfL Pinneberg 2</v>
          </cell>
          <cell r="Z456" t="str">
            <v>mU16  TG 1837 Hanau</v>
          </cell>
          <cell r="AA456">
            <v>49</v>
          </cell>
          <cell r="AB456">
            <v>27</v>
          </cell>
          <cell r="AC456" t="str">
            <v>Lohmüller</v>
          </cell>
          <cell r="AD456" t="str">
            <v>Kadam</v>
          </cell>
          <cell r="AE456" t="str">
            <v>kein 3. SR</v>
          </cell>
        </row>
        <row r="457">
          <cell r="Q457" t="str">
            <v>wU16-23</v>
          </cell>
          <cell r="R457">
            <v>38872</v>
          </cell>
          <cell r="S457" t="str">
            <v>12.45</v>
          </cell>
          <cell r="T457" t="str">
            <v>SO•1245•QA</v>
          </cell>
          <cell r="U457" t="str">
            <v>wU16 Pl 1-8</v>
          </cell>
          <cell r="V457" t="str">
            <v>John-F-Kennedy-Schule neu (Feld 1)</v>
          </cell>
          <cell r="W457" t="str">
            <v>ETB SW Essen</v>
          </cell>
          <cell r="X457" t="str">
            <v xml:space="preserve"> -</v>
          </cell>
          <cell r="Y457" t="str">
            <v>SG Wolfenbüttel</v>
          </cell>
          <cell r="Z457" t="str">
            <v>mU16  VfL Pinneberg 2</v>
          </cell>
          <cell r="AA457">
            <v>37</v>
          </cell>
          <cell r="AB457">
            <v>18</v>
          </cell>
          <cell r="AC457" t="str">
            <v>Lohmüller</v>
          </cell>
          <cell r="AD457" t="str">
            <v>Kadam</v>
          </cell>
          <cell r="AE457" t="str">
            <v>kein 3. SR</v>
          </cell>
        </row>
        <row r="458">
          <cell r="Q458" t="str">
            <v>wU16-24</v>
          </cell>
          <cell r="R458">
            <v>38872</v>
          </cell>
          <cell r="S458" t="str">
            <v>13.30</v>
          </cell>
          <cell r="T458" t="str">
            <v>SO•1330•QA</v>
          </cell>
          <cell r="U458" t="str">
            <v>wU16 Pl 1-8</v>
          </cell>
          <cell r="V458" t="str">
            <v>John-F-Kennedy-Schule neu (Feld 1)</v>
          </cell>
          <cell r="W458" t="str">
            <v>Braunschweiger BG</v>
          </cell>
          <cell r="X458" t="str">
            <v xml:space="preserve"> -</v>
          </cell>
          <cell r="Y458" t="str">
            <v>LA Berlin</v>
          </cell>
          <cell r="Z458" t="str">
            <v>wU16  SG Wolfenbüttel</v>
          </cell>
          <cell r="AA458">
            <v>26</v>
          </cell>
          <cell r="AB458">
            <v>30</v>
          </cell>
          <cell r="AC458" t="str">
            <v>Majak</v>
          </cell>
          <cell r="AD458" t="str">
            <v>Maleszewski</v>
          </cell>
          <cell r="AE458" t="str">
            <v>kein 3. SR</v>
          </cell>
        </row>
        <row r="459">
          <cell r="Q459" t="str">
            <v>mU16-071</v>
          </cell>
          <cell r="R459">
            <v>38872</v>
          </cell>
          <cell r="S459" t="str">
            <v>14.15</v>
          </cell>
          <cell r="T459" t="str">
            <v>SO•1415•QA</v>
          </cell>
          <cell r="U459" t="str">
            <v>mU16 Pl 9-16</v>
          </cell>
          <cell r="V459" t="str">
            <v>John-F-Kennedy-Schule neu (Feld 1)</v>
          </cell>
          <cell r="W459" t="str">
            <v>VfL Pinneberg 1</v>
          </cell>
          <cell r="X459" t="str">
            <v xml:space="preserve"> -</v>
          </cell>
          <cell r="Y459" t="str">
            <v>AMTV/Meiendorfer SV 2</v>
          </cell>
          <cell r="Z459" t="str">
            <v>wU16  LA Berlin</v>
          </cell>
          <cell r="AA459">
            <v>35</v>
          </cell>
          <cell r="AB459">
            <v>42</v>
          </cell>
          <cell r="AC459" t="str">
            <v>Majak</v>
          </cell>
          <cell r="AD459" t="str">
            <v>Maleszewski</v>
          </cell>
          <cell r="AE459" t="str">
            <v>kein 3. SR</v>
          </cell>
        </row>
        <row r="460">
          <cell r="Q460" t="str">
            <v>mU16-077</v>
          </cell>
          <cell r="R460">
            <v>38872</v>
          </cell>
          <cell r="S460" t="str">
            <v>15.00</v>
          </cell>
          <cell r="T460" t="str">
            <v>SO•1500•QA</v>
          </cell>
          <cell r="U460" t="str">
            <v>mU16 Pl 25-32</v>
          </cell>
          <cell r="V460" t="str">
            <v>John-F-Kennedy-Schule neu (Feld 1)</v>
          </cell>
          <cell r="W460" t="str">
            <v>Rumelner TV 2</v>
          </cell>
          <cell r="X460" t="str">
            <v xml:space="preserve"> -</v>
          </cell>
          <cell r="Y460" t="str">
            <v>BG Zehlendorf 2</v>
          </cell>
          <cell r="Z460" t="str">
            <v>mU16  AMTV/Meiendorfer SV 2</v>
          </cell>
          <cell r="AA460">
            <v>23</v>
          </cell>
          <cell r="AB460">
            <v>63</v>
          </cell>
          <cell r="AC460" t="str">
            <v>Maleszewski</v>
          </cell>
          <cell r="AD460" t="str">
            <v>van den Eijnden</v>
          </cell>
          <cell r="AE460" t="str">
            <v>kein 3. SR</v>
          </cell>
        </row>
        <row r="461">
          <cell r="Q461" t="str">
            <v>mU16-079</v>
          </cell>
          <cell r="R461">
            <v>38872</v>
          </cell>
          <cell r="S461" t="str">
            <v>15.45</v>
          </cell>
          <cell r="T461" t="str">
            <v>SO•1545•QA</v>
          </cell>
          <cell r="U461" t="str">
            <v>mU16 Pl 25-32</v>
          </cell>
          <cell r="V461" t="str">
            <v>John-F-Kennedy-Schule neu (Feld 1)</v>
          </cell>
          <cell r="W461" t="str">
            <v>AMTV/Meiendorfer SV 1</v>
          </cell>
          <cell r="X461" t="str">
            <v xml:space="preserve"> -</v>
          </cell>
          <cell r="Y461" t="str">
            <v>VfL Pinneberg 2</v>
          </cell>
          <cell r="Z461" t="str">
            <v>mU16  BG Zehlendorf 2</v>
          </cell>
          <cell r="AA461">
            <v>18</v>
          </cell>
          <cell r="AB461">
            <v>36</v>
          </cell>
          <cell r="AC461" t="str">
            <v>Sas</v>
          </cell>
          <cell r="AD461" t="str">
            <v>van den Eijnden</v>
          </cell>
          <cell r="AE461" t="str">
            <v>kein 3. SR</v>
          </cell>
        </row>
        <row r="462">
          <cell r="Q462" t="str">
            <v>wU16-31</v>
          </cell>
          <cell r="R462">
            <v>38872</v>
          </cell>
          <cell r="S462" t="str">
            <v>16.30</v>
          </cell>
          <cell r="T462" t="str">
            <v>SO•1630•QA</v>
          </cell>
          <cell r="U462" t="str">
            <v>wU16 Pl 9-12</v>
          </cell>
          <cell r="V462" t="str">
            <v>John-F-Kennedy-Schule neu (Feld 1)</v>
          </cell>
          <cell r="W462" t="str">
            <v>Klosterneuburg</v>
          </cell>
          <cell r="X462" t="str">
            <v xml:space="preserve"> -</v>
          </cell>
          <cell r="Y462" t="str">
            <v>Kieler TB</v>
          </cell>
          <cell r="Z462" t="str">
            <v>mU16  VfL Pinneberg 2</v>
          </cell>
          <cell r="AA462">
            <v>47</v>
          </cell>
          <cell r="AB462">
            <v>10</v>
          </cell>
          <cell r="AC462" t="str">
            <v>Sas</v>
          </cell>
          <cell r="AD462" t="str">
            <v>van den Eijnden</v>
          </cell>
          <cell r="AE462" t="str">
            <v>kein 3. SR</v>
          </cell>
        </row>
        <row r="463">
          <cell r="Q463" t="str">
            <v>mU16-085</v>
          </cell>
          <cell r="R463">
            <v>38872</v>
          </cell>
          <cell r="S463" t="str">
            <v>17.15</v>
          </cell>
          <cell r="T463" t="str">
            <v>SO•1715•QA</v>
          </cell>
          <cell r="U463" t="str">
            <v>mU16 Pl 9-12</v>
          </cell>
          <cell r="V463" t="str">
            <v>John-F-Kennedy-Schule neu (Feld 1)</v>
          </cell>
          <cell r="W463" t="str">
            <v>DBV Charlottenburg</v>
          </cell>
          <cell r="X463" t="str">
            <v xml:space="preserve"> -</v>
          </cell>
          <cell r="Y463" t="str">
            <v>Wf Spandau 04</v>
          </cell>
          <cell r="Z463" t="str">
            <v>wU16  Kieler TB</v>
          </cell>
          <cell r="AA463">
            <v>31</v>
          </cell>
          <cell r="AB463">
            <v>33</v>
          </cell>
          <cell r="AC463" t="str">
            <v>Lüdtke</v>
          </cell>
          <cell r="AD463" t="str">
            <v>Mensik</v>
          </cell>
          <cell r="AE463" t="str">
            <v>kein 3. SR</v>
          </cell>
        </row>
        <row r="464">
          <cell r="Q464" t="str">
            <v>mU14-17</v>
          </cell>
          <cell r="R464">
            <v>38872</v>
          </cell>
          <cell r="S464" t="str">
            <v>18.00</v>
          </cell>
          <cell r="T464" t="str">
            <v>SO•1800•QA</v>
          </cell>
          <cell r="U464" t="str">
            <v>mU14 Pl 1-4</v>
          </cell>
          <cell r="V464" t="str">
            <v>John-F-Kennedy-Schule neu (Feld 1)</v>
          </cell>
          <cell r="W464" t="str">
            <v>Hypo Mistelbach</v>
          </cell>
          <cell r="X464" t="str">
            <v xml:space="preserve"> -</v>
          </cell>
          <cell r="Y464" t="str">
            <v>WAT 22</v>
          </cell>
          <cell r="Z464" t="str">
            <v>mU16  Wf Spandau 04</v>
          </cell>
          <cell r="AA464">
            <v>19</v>
          </cell>
          <cell r="AB464">
            <v>71</v>
          </cell>
          <cell r="AC464" t="str">
            <v>Lüdtke</v>
          </cell>
          <cell r="AD464" t="str">
            <v>Mensik</v>
          </cell>
          <cell r="AE464" t="str">
            <v>kein 3. SR</v>
          </cell>
        </row>
        <row r="465">
          <cell r="Q465" t="str">
            <v>wU14-45</v>
          </cell>
          <cell r="R465">
            <v>38872</v>
          </cell>
          <cell r="S465" t="str">
            <v>18.45</v>
          </cell>
          <cell r="T465" t="str">
            <v>SO•1845•QA</v>
          </cell>
          <cell r="U465" t="str">
            <v>wU14 Pl 1-4</v>
          </cell>
          <cell r="V465" t="str">
            <v>John-F-Kennedy-Schule neu (Feld 1)</v>
          </cell>
          <cell r="W465" t="str">
            <v>TV Bensberg</v>
          </cell>
          <cell r="X465" t="str">
            <v xml:space="preserve"> -</v>
          </cell>
          <cell r="Y465" t="str">
            <v>BK Amager</v>
          </cell>
          <cell r="Z465" t="str">
            <v>mU14  WAT 22</v>
          </cell>
          <cell r="AA465">
            <v>16</v>
          </cell>
          <cell r="AB465">
            <v>42</v>
          </cell>
          <cell r="AC465" t="str">
            <v>Lüdtke</v>
          </cell>
          <cell r="AD465" t="str">
            <v>Weege</v>
          </cell>
          <cell r="AE465" t="str">
            <v>kein 3. SR</v>
          </cell>
        </row>
        <row r="466">
          <cell r="Q466" t="str">
            <v>wU16-29</v>
          </cell>
          <cell r="R466">
            <v>38872</v>
          </cell>
          <cell r="S466" t="str">
            <v>19.30</v>
          </cell>
          <cell r="T466" t="str">
            <v>SO•1930•QA</v>
          </cell>
          <cell r="U466" t="str">
            <v>wU16 Pl 5-8</v>
          </cell>
          <cell r="V466" t="str">
            <v>John-F-Kennedy-Schule neu (Feld 1)</v>
          </cell>
          <cell r="W466" t="str">
            <v>Braunschweiger BG</v>
          </cell>
          <cell r="X466" t="str">
            <v xml:space="preserve"> -</v>
          </cell>
          <cell r="Y466" t="str">
            <v>SG Wolfenbüttel</v>
          </cell>
          <cell r="Z466" t="str">
            <v>wU14  BK Amager</v>
          </cell>
          <cell r="AA466">
            <v>27</v>
          </cell>
          <cell r="AB466">
            <v>21</v>
          </cell>
          <cell r="AC466" t="str">
            <v>Brewczyski</v>
          </cell>
          <cell r="AD466" t="str">
            <v>Weege</v>
          </cell>
          <cell r="AE466" t="str">
            <v>kein 3. SR</v>
          </cell>
        </row>
        <row r="467">
          <cell r="Q467" t="str">
            <v>wU16-27</v>
          </cell>
          <cell r="R467">
            <v>38872</v>
          </cell>
          <cell r="S467" t="str">
            <v>20.15</v>
          </cell>
          <cell r="T467" t="str">
            <v>SO•2015•QA</v>
          </cell>
          <cell r="U467" t="str">
            <v>wU16 Pl 1-4</v>
          </cell>
          <cell r="V467" t="str">
            <v>John-F-Kennedy-Schule neu (Feld 1)</v>
          </cell>
          <cell r="W467" t="str">
            <v>ETB SW Essen</v>
          </cell>
          <cell r="X467" t="str">
            <v xml:space="preserve"> -</v>
          </cell>
          <cell r="Y467" t="str">
            <v>LA Berlin</v>
          </cell>
          <cell r="Z467" t="str">
            <v>wU16  SG Wolfenbüttel</v>
          </cell>
          <cell r="AA467">
            <v>55</v>
          </cell>
          <cell r="AB467">
            <v>20</v>
          </cell>
          <cell r="AC467" t="str">
            <v>Bartosz</v>
          </cell>
          <cell r="AD467" t="str">
            <v>Brewczyski</v>
          </cell>
          <cell r="AE467" t="str">
            <v>kein 3. SR</v>
          </cell>
        </row>
        <row r="468">
          <cell r="Q468" t="str">
            <v>mU16-089</v>
          </cell>
          <cell r="R468">
            <v>38872</v>
          </cell>
          <cell r="S468" t="str">
            <v>21.00</v>
          </cell>
          <cell r="T468" t="str">
            <v>SO•2100•QA</v>
          </cell>
          <cell r="U468" t="str">
            <v>mU16 Pl 17-20</v>
          </cell>
          <cell r="V468" t="str">
            <v>John-F-Kennedy-Schule neu (Feld 1)</v>
          </cell>
          <cell r="W468" t="str">
            <v>Eintracht Frankfurt 2</v>
          </cell>
          <cell r="X468" t="str">
            <v xml:space="preserve"> -</v>
          </cell>
          <cell r="Y468" t="str">
            <v>MKS MOS Konin</v>
          </cell>
          <cell r="Z468" t="str">
            <v>wU16  LA Berlin</v>
          </cell>
          <cell r="AA468">
            <v>35</v>
          </cell>
          <cell r="AB468">
            <v>42</v>
          </cell>
          <cell r="AC468" t="str">
            <v>Medrek</v>
          </cell>
          <cell r="AD468" t="str">
            <v>Piekacz</v>
          </cell>
          <cell r="AE468">
            <v>0</v>
          </cell>
        </row>
        <row r="471">
          <cell r="W471" t="str">
            <v>Halle QB - John-F-Kennedy-Schule neu (Feld 2)</v>
          </cell>
        </row>
        <row r="473">
          <cell r="Q473" t="str">
            <v>mU16-049</v>
          </cell>
          <cell r="R473">
            <v>38872</v>
          </cell>
          <cell r="S473" t="str">
            <v>09.00</v>
          </cell>
          <cell r="T473" t="str">
            <v>SO•0900•QB</v>
          </cell>
          <cell r="U473" t="str">
            <v>mU16 Pl 1-16</v>
          </cell>
          <cell r="V473" t="str">
            <v>John-F-Kennedy-Schule neu (Feld 2)</v>
          </cell>
          <cell r="W473" t="str">
            <v>TV Dieburg Blues</v>
          </cell>
          <cell r="X473" t="str">
            <v xml:space="preserve"> -</v>
          </cell>
          <cell r="Y473" t="str">
            <v>BG Zehlendorf 1</v>
          </cell>
          <cell r="Z473" t="str">
            <v>mU16  Rumelner TV 1</v>
          </cell>
          <cell r="AA473">
            <v>49</v>
          </cell>
          <cell r="AB473">
            <v>25</v>
          </cell>
          <cell r="AC473" t="str">
            <v>Kowalczyk</v>
          </cell>
          <cell r="AD473" t="str">
            <v>Lasocki</v>
          </cell>
          <cell r="AE473" t="str">
            <v>kein 3. SR</v>
          </cell>
        </row>
        <row r="474">
          <cell r="Q474" t="str">
            <v>mU16-052</v>
          </cell>
          <cell r="R474">
            <v>38872</v>
          </cell>
          <cell r="S474" t="str">
            <v>09.45</v>
          </cell>
          <cell r="T474" t="str">
            <v>SO•0945•QB</v>
          </cell>
          <cell r="U474" t="str">
            <v>mU16 Pl 1-16</v>
          </cell>
          <cell r="V474" t="str">
            <v>John-F-Kennedy-Schule neu (Feld 2)</v>
          </cell>
          <cell r="W474" t="str">
            <v>Rumelner TV 1</v>
          </cell>
          <cell r="X474" t="str">
            <v xml:space="preserve"> -</v>
          </cell>
          <cell r="Y474" t="str">
            <v>Thermia Karlovy Vary</v>
          </cell>
          <cell r="Z474" t="str">
            <v>mU16  BG Zehlendorf 1</v>
          </cell>
          <cell r="AA474">
            <v>18</v>
          </cell>
          <cell r="AB474">
            <v>57</v>
          </cell>
          <cell r="AC474" t="str">
            <v>Kowalczyk</v>
          </cell>
          <cell r="AD474" t="str">
            <v>Lasocki</v>
          </cell>
          <cell r="AE474" t="str">
            <v>kein 3. SR</v>
          </cell>
        </row>
        <row r="475">
          <cell r="Q475" t="str">
            <v>mU16-054</v>
          </cell>
          <cell r="R475">
            <v>38872</v>
          </cell>
          <cell r="S475" t="str">
            <v>10.30</v>
          </cell>
          <cell r="T475" t="str">
            <v>SO•1030•QB</v>
          </cell>
          <cell r="U475" t="str">
            <v>mU16 Pl 1-16</v>
          </cell>
          <cell r="V475" t="str">
            <v>John-F-Kennedy-Schule neu (Feld 2)</v>
          </cell>
          <cell r="W475" t="str">
            <v>VfL Pinneberg 1</v>
          </cell>
          <cell r="X475" t="str">
            <v xml:space="preserve"> -</v>
          </cell>
          <cell r="Y475" t="str">
            <v>Flying Foxes</v>
          </cell>
          <cell r="Z475" t="str">
            <v>mU16  Thermia Karlovy Vary</v>
          </cell>
          <cell r="AA475">
            <v>20</v>
          </cell>
          <cell r="AB475">
            <v>52</v>
          </cell>
          <cell r="AC475" t="str">
            <v>Ras</v>
          </cell>
          <cell r="AD475" t="str">
            <v>Rechten</v>
          </cell>
          <cell r="AE475" t="str">
            <v>kein 3. SR</v>
          </cell>
        </row>
        <row r="476">
          <cell r="Q476" t="str">
            <v>mU16-058</v>
          </cell>
          <cell r="R476">
            <v>38872</v>
          </cell>
          <cell r="S476" t="str">
            <v>11.15</v>
          </cell>
          <cell r="T476" t="str">
            <v>SO•1115•QB</v>
          </cell>
          <cell r="U476" t="str">
            <v>mU16 Gr 17-32</v>
          </cell>
          <cell r="V476" t="str">
            <v>John-F-Kennedy-Schule neu (Feld 2)</v>
          </cell>
          <cell r="W476" t="str">
            <v>Rumelner TV 2</v>
          </cell>
          <cell r="X476" t="str">
            <v xml:space="preserve"> -</v>
          </cell>
          <cell r="Y476" t="str">
            <v>Eintracht Frankfurt 2</v>
          </cell>
          <cell r="Z476" t="str">
            <v>mU16  Flying Foxes</v>
          </cell>
          <cell r="AA476">
            <v>44</v>
          </cell>
          <cell r="AB476">
            <v>54</v>
          </cell>
          <cell r="AC476" t="str">
            <v>Ras</v>
          </cell>
          <cell r="AD476" t="str">
            <v>Rechten</v>
          </cell>
          <cell r="AE476" t="str">
            <v>kein 3. SR</v>
          </cell>
        </row>
        <row r="477">
          <cell r="Q477" t="str">
            <v>mU16-062</v>
          </cell>
          <cell r="R477">
            <v>38872</v>
          </cell>
          <cell r="S477" t="str">
            <v>12.00</v>
          </cell>
          <cell r="T477" t="str">
            <v>SO•1200•QB</v>
          </cell>
          <cell r="U477" t="str">
            <v>mU16 Gr 17-32</v>
          </cell>
          <cell r="V477" t="str">
            <v>John-F-Kennedy-Schule neu (Feld 2)</v>
          </cell>
          <cell r="W477" t="str">
            <v>CB Recklinghausen</v>
          </cell>
          <cell r="X477" t="str">
            <v xml:space="preserve"> -</v>
          </cell>
          <cell r="Y477" t="str">
            <v>AMTV/Meiendorfer SV 1</v>
          </cell>
          <cell r="Z477" t="str">
            <v>mU16  Eintracht Frankfurt 2</v>
          </cell>
          <cell r="AA477">
            <v>37</v>
          </cell>
          <cell r="AB477">
            <v>22</v>
          </cell>
          <cell r="AC477" t="str">
            <v>Haelewyck</v>
          </cell>
          <cell r="AD477" t="str">
            <v>Koutek</v>
          </cell>
          <cell r="AE477" t="str">
            <v>kein 3. SR</v>
          </cell>
        </row>
        <row r="478">
          <cell r="Q478" t="str">
            <v>mU16-069</v>
          </cell>
          <cell r="R478">
            <v>38872</v>
          </cell>
          <cell r="S478" t="str">
            <v>12.45</v>
          </cell>
          <cell r="T478" t="str">
            <v>SO•1245•QB</v>
          </cell>
          <cell r="U478" t="str">
            <v>mU16 Pl 9-16</v>
          </cell>
          <cell r="V478" t="str">
            <v>John-F-Kennedy-Schule neu (Feld 2)</v>
          </cell>
          <cell r="W478" t="str">
            <v>DBV Charlottenburg</v>
          </cell>
          <cell r="X478" t="str">
            <v xml:space="preserve"> -</v>
          </cell>
          <cell r="Y478" t="str">
            <v>BG Zehlendorf 1</v>
          </cell>
          <cell r="Z478" t="str">
            <v>mU16  AMTV/Meiendorfer SV 1</v>
          </cell>
          <cell r="AA478">
            <v>38</v>
          </cell>
          <cell r="AB478">
            <v>36</v>
          </cell>
          <cell r="AC478" t="str">
            <v>Haelewyck</v>
          </cell>
          <cell r="AD478" t="str">
            <v>Koutek</v>
          </cell>
          <cell r="AE478" t="str">
            <v>kein 3. SR</v>
          </cell>
        </row>
        <row r="479">
          <cell r="Q479" t="str">
            <v>mU16-070</v>
          </cell>
          <cell r="R479">
            <v>38872</v>
          </cell>
          <cell r="S479" t="str">
            <v>13.30</v>
          </cell>
          <cell r="T479" t="str">
            <v>SO•1330•QB</v>
          </cell>
          <cell r="U479" t="str">
            <v>mU16 Pl 9-16</v>
          </cell>
          <cell r="V479" t="str">
            <v>John-F-Kennedy-Schule neu (Feld 2)</v>
          </cell>
          <cell r="W479" t="str">
            <v>Rumelner TV 1</v>
          </cell>
          <cell r="X479" t="str">
            <v xml:space="preserve"> -</v>
          </cell>
          <cell r="Y479" t="str">
            <v>Wf Spandau 04</v>
          </cell>
          <cell r="Z479" t="str">
            <v>mU16  BG Zehlendorf 1</v>
          </cell>
          <cell r="AA479">
            <v>26</v>
          </cell>
          <cell r="AB479">
            <v>60</v>
          </cell>
          <cell r="AC479" t="str">
            <v>Medrek</v>
          </cell>
          <cell r="AD479" t="str">
            <v>Piekacz</v>
          </cell>
          <cell r="AE479" t="str">
            <v>kein 3. SR</v>
          </cell>
        </row>
        <row r="480">
          <cell r="Q480" t="str">
            <v>mU16-067</v>
          </cell>
          <cell r="R480">
            <v>38872</v>
          </cell>
          <cell r="S480" t="str">
            <v>14.15</v>
          </cell>
          <cell r="T480" t="str">
            <v>SO•1415•QB</v>
          </cell>
          <cell r="U480" t="str">
            <v>mU16 Pl 1-8</v>
          </cell>
          <cell r="V480" t="str">
            <v>John-F-Kennedy-Schule neu (Feld 2)</v>
          </cell>
          <cell r="W480" t="str">
            <v>Hertener Löwen</v>
          </cell>
          <cell r="X480" t="str">
            <v xml:space="preserve"> -</v>
          </cell>
          <cell r="Y480" t="str">
            <v>Flying Foxes</v>
          </cell>
          <cell r="Z480" t="str">
            <v>mU16  Wf Spandau 04</v>
          </cell>
          <cell r="AA480">
            <v>30</v>
          </cell>
          <cell r="AB480">
            <v>37</v>
          </cell>
          <cell r="AC480" t="str">
            <v>Medrek</v>
          </cell>
          <cell r="AD480" t="str">
            <v>Piekacz</v>
          </cell>
          <cell r="AE480" t="str">
            <v>kein 3. SR</v>
          </cell>
        </row>
        <row r="481">
          <cell r="Q481" t="str">
            <v>mU16-073</v>
          </cell>
          <cell r="R481">
            <v>38872</v>
          </cell>
          <cell r="S481" t="str">
            <v>15.00</v>
          </cell>
          <cell r="T481" t="str">
            <v>SO•1500•QB</v>
          </cell>
          <cell r="U481" t="str">
            <v>mU16 Pl 17-24</v>
          </cell>
          <cell r="V481" t="str">
            <v>John-F-Kennedy-Schule neu (Feld 2)</v>
          </cell>
          <cell r="W481" t="str">
            <v>TG 1837 Hanau</v>
          </cell>
          <cell r="X481" t="str">
            <v xml:space="preserve"> -</v>
          </cell>
          <cell r="Y481" t="str">
            <v>Eintracht Frankfurt 2</v>
          </cell>
          <cell r="Z481" t="str">
            <v>mU16  Flying Foxes</v>
          </cell>
          <cell r="AA481">
            <v>36</v>
          </cell>
          <cell r="AB481">
            <v>62</v>
          </cell>
          <cell r="AC481" t="str">
            <v>Medrek</v>
          </cell>
          <cell r="AD481" t="str">
            <v>Piekacz</v>
          </cell>
          <cell r="AE481" t="str">
            <v>kein 3. SR</v>
          </cell>
        </row>
        <row r="482">
          <cell r="Q482" t="str">
            <v>mU16-075</v>
          </cell>
          <cell r="R482">
            <v>38872</v>
          </cell>
          <cell r="S482" t="str">
            <v>15.45</v>
          </cell>
          <cell r="T482" t="str">
            <v>SO•1545•QB</v>
          </cell>
          <cell r="U482" t="str">
            <v>mU16 Pl 17-24</v>
          </cell>
          <cell r="V482" t="str">
            <v>John-F-Kennedy-Schule neu (Feld 2)</v>
          </cell>
          <cell r="W482" t="str">
            <v>AC Berlin</v>
          </cell>
          <cell r="X482" t="str">
            <v xml:space="preserve"> -</v>
          </cell>
          <cell r="Y482" t="str">
            <v>CB Recklinghausen</v>
          </cell>
          <cell r="Z482" t="str">
            <v>mU16  Eintracht Frankfurt 2</v>
          </cell>
          <cell r="AA482">
            <v>53</v>
          </cell>
          <cell r="AB482">
            <v>20</v>
          </cell>
          <cell r="AC482" t="str">
            <v>Sinterniklaas</v>
          </cell>
          <cell r="AD482" t="str">
            <v>Treu</v>
          </cell>
          <cell r="AE482" t="str">
            <v>kein 3. SR</v>
          </cell>
        </row>
        <row r="483">
          <cell r="Q483" t="str">
            <v>wU18-31</v>
          </cell>
          <cell r="R483">
            <v>38872</v>
          </cell>
          <cell r="S483" t="str">
            <v>16.30</v>
          </cell>
          <cell r="T483" t="str">
            <v>SO•1630•QB</v>
          </cell>
          <cell r="U483" t="str">
            <v>wU18 Pl 9-12</v>
          </cell>
          <cell r="V483" t="str">
            <v>John-F-Kennedy-Schule neu (Feld 2)</v>
          </cell>
          <cell r="W483" t="str">
            <v>AMTV/Meiendorfer SV</v>
          </cell>
          <cell r="X483" t="str">
            <v xml:space="preserve"> -</v>
          </cell>
          <cell r="Y483" t="str">
            <v>Basketball Berlin Süd</v>
          </cell>
          <cell r="Z483" t="str">
            <v>mU16  CB Recklinghausen</v>
          </cell>
          <cell r="AA483">
            <v>28</v>
          </cell>
          <cell r="AB483">
            <v>30</v>
          </cell>
          <cell r="AC483" t="str">
            <v>Sinterniklaas</v>
          </cell>
          <cell r="AD483" t="str">
            <v>Treu</v>
          </cell>
          <cell r="AE483" t="str">
            <v>kein 3. SR</v>
          </cell>
        </row>
        <row r="484">
          <cell r="Q484" t="str">
            <v>mU16-083</v>
          </cell>
          <cell r="R484">
            <v>38872</v>
          </cell>
          <cell r="S484" t="str">
            <v>17.15</v>
          </cell>
          <cell r="T484" t="str">
            <v>SO•1715•QB</v>
          </cell>
          <cell r="U484" t="str">
            <v>mU16 Pl 5-8</v>
          </cell>
          <cell r="V484" t="str">
            <v>John-F-Kennedy-Schule neu (Feld 2)</v>
          </cell>
          <cell r="W484" t="str">
            <v>Thermia Karlovy Vary</v>
          </cell>
          <cell r="X484" t="str">
            <v xml:space="preserve"> -</v>
          </cell>
          <cell r="Y484" t="str">
            <v>UKJ Tyrolia</v>
          </cell>
          <cell r="Z484" t="str">
            <v>wU18  Basketball Berlin Süd</v>
          </cell>
          <cell r="AA484">
            <v>45</v>
          </cell>
          <cell r="AB484">
            <v>52</v>
          </cell>
          <cell r="AC484" t="str">
            <v>Waclawik</v>
          </cell>
          <cell r="AD484" t="str">
            <v>Sykulski</v>
          </cell>
          <cell r="AE484" t="str">
            <v>kein 3. SR</v>
          </cell>
        </row>
        <row r="485">
          <cell r="Q485" t="str">
            <v>mU14-18</v>
          </cell>
          <cell r="R485">
            <v>38872</v>
          </cell>
          <cell r="S485" t="str">
            <v>18.00</v>
          </cell>
          <cell r="T485" t="str">
            <v>SO•1800•QB</v>
          </cell>
          <cell r="U485" t="str">
            <v>mU14 Pl 1-4</v>
          </cell>
          <cell r="V485" t="str">
            <v>John-F-Kennedy-Schule neu (Feld 2)</v>
          </cell>
          <cell r="W485" t="str">
            <v>AMTV/Meiendorfer SV</v>
          </cell>
          <cell r="X485" t="str">
            <v xml:space="preserve"> -</v>
          </cell>
          <cell r="Y485" t="str">
            <v>BG Litzendorf 1</v>
          </cell>
          <cell r="Z485" t="str">
            <v>mU16  UKJ Tyrolia</v>
          </cell>
          <cell r="AA485">
            <v>44</v>
          </cell>
          <cell r="AB485">
            <v>21</v>
          </cell>
          <cell r="AC485" t="str">
            <v>Waclawik</v>
          </cell>
          <cell r="AD485" t="str">
            <v>Sykulski</v>
          </cell>
          <cell r="AE485" t="str">
            <v>kein 3. SR</v>
          </cell>
        </row>
        <row r="486">
          <cell r="Q486" t="str">
            <v>wU14-46</v>
          </cell>
          <cell r="R486">
            <v>38872</v>
          </cell>
          <cell r="S486" t="str">
            <v>18.45</v>
          </cell>
          <cell r="T486" t="str">
            <v>SO•1845•QB</v>
          </cell>
          <cell r="U486" t="str">
            <v>wU14 Pl 1-4</v>
          </cell>
          <cell r="V486" t="str">
            <v>John-F-Kennedy-Schule neu (Feld 2)</v>
          </cell>
          <cell r="W486" t="str">
            <v>UKS Jordan</v>
          </cell>
          <cell r="X486" t="str">
            <v xml:space="preserve"> -</v>
          </cell>
          <cell r="Y486" t="str">
            <v>Hørsholm BBK 1</v>
          </cell>
          <cell r="Z486" t="str">
            <v>mU14  BG Litzendorf 1</v>
          </cell>
          <cell r="AA486">
            <v>27</v>
          </cell>
          <cell r="AB486">
            <v>53</v>
          </cell>
          <cell r="AC486" t="str">
            <v>Waclawik</v>
          </cell>
          <cell r="AD486" t="str">
            <v>Sykulski</v>
          </cell>
          <cell r="AE486" t="str">
            <v>kein 3. SR</v>
          </cell>
        </row>
        <row r="487">
          <cell r="Q487" t="str">
            <v>wU16-30</v>
          </cell>
          <cell r="R487">
            <v>38872</v>
          </cell>
          <cell r="S487" t="str">
            <v>19.30</v>
          </cell>
          <cell r="T487" t="str">
            <v>SO•1930•QB</v>
          </cell>
          <cell r="U487" t="str">
            <v>wU16 Pl 5-8</v>
          </cell>
          <cell r="V487" t="str">
            <v>John-F-Kennedy-Schule neu (Feld 2)</v>
          </cell>
          <cell r="W487" t="str">
            <v>Motala Basket</v>
          </cell>
          <cell r="X487" t="str">
            <v xml:space="preserve"> -</v>
          </cell>
          <cell r="Y487" t="str">
            <v>Hørsholm BBK</v>
          </cell>
          <cell r="Z487" t="str">
            <v>wU14  Hørsholm BBK 1</v>
          </cell>
          <cell r="AA487">
            <v>22</v>
          </cell>
          <cell r="AB487">
            <v>34</v>
          </cell>
          <cell r="AC487" t="str">
            <v>Bedu</v>
          </cell>
          <cell r="AD487" t="str">
            <v>Chudzicki</v>
          </cell>
          <cell r="AE487" t="str">
            <v>kein 3. SR</v>
          </cell>
        </row>
        <row r="488">
          <cell r="Q488" t="str">
            <v>wU16-28</v>
          </cell>
          <cell r="R488">
            <v>38872</v>
          </cell>
          <cell r="S488" t="str">
            <v>20.15</v>
          </cell>
          <cell r="T488" t="str">
            <v>SO•2015•QB</v>
          </cell>
          <cell r="U488" t="str">
            <v>wU16 Pl 1-4</v>
          </cell>
          <cell r="V488" t="str">
            <v>John-F-Kennedy-Schule neu (Feld 2)</v>
          </cell>
          <cell r="W488" t="str">
            <v>MKS MOS Konin</v>
          </cell>
          <cell r="X488" t="str">
            <v xml:space="preserve"> -</v>
          </cell>
          <cell r="Y488" t="str">
            <v>Kuenring Wien</v>
          </cell>
          <cell r="Z488" t="str">
            <v>wU16  Hørsholm BBK</v>
          </cell>
          <cell r="AA488">
            <v>40</v>
          </cell>
          <cell r="AB488">
            <v>15</v>
          </cell>
          <cell r="AC488" t="str">
            <v>Bedu</v>
          </cell>
          <cell r="AD488" t="str">
            <v>Chudzicki</v>
          </cell>
          <cell r="AE488" t="str">
            <v>kein 3. SR</v>
          </cell>
        </row>
        <row r="489">
          <cell r="Q489" t="str">
            <v>mU16-090</v>
          </cell>
          <cell r="R489">
            <v>38872</v>
          </cell>
          <cell r="S489" t="str">
            <v>21.00</v>
          </cell>
          <cell r="T489" t="str">
            <v>SO•2100•QB</v>
          </cell>
          <cell r="U489" t="str">
            <v>mU16 Pl 17-20</v>
          </cell>
          <cell r="V489" t="str">
            <v>John-F-Kennedy-Schule neu (Feld 2)</v>
          </cell>
          <cell r="W489" t="str">
            <v>AC Berlin</v>
          </cell>
          <cell r="X489" t="str">
            <v xml:space="preserve"> -</v>
          </cell>
          <cell r="Y489" t="str">
            <v>Rotenburg/Scheeßel</v>
          </cell>
          <cell r="Z489" t="str">
            <v>wU16  Kuenring Wien</v>
          </cell>
          <cell r="AA489">
            <v>24</v>
          </cell>
          <cell r="AB489">
            <v>61</v>
          </cell>
          <cell r="AC489" t="str">
            <v>Pietrzak</v>
          </cell>
          <cell r="AD489" t="str">
            <v>Sass</v>
          </cell>
          <cell r="AE489">
            <v>0</v>
          </cell>
        </row>
        <row r="491">
          <cell r="W491" t="str">
            <v>Sonntag, den 04.06.2006</v>
          </cell>
        </row>
        <row r="492">
          <cell r="S492" t="str">
            <v>Zeit</v>
          </cell>
          <cell r="T492" t="str">
            <v>Spielnr.</v>
          </cell>
          <cell r="U492" t="str">
            <v>Liga</v>
          </cell>
          <cell r="V492" t="str">
            <v>Halle</v>
          </cell>
          <cell r="W492" t="str">
            <v>Team A</v>
          </cell>
          <cell r="Y492" t="str">
            <v>Team B</v>
          </cell>
          <cell r="Z492" t="str">
            <v>Kampfgericht</v>
          </cell>
          <cell r="AA492" t="str">
            <v>Erg A</v>
          </cell>
          <cell r="AB492" t="str">
            <v>Erg B</v>
          </cell>
        </row>
        <row r="493">
          <cell r="W493" t="str">
            <v>Halle QC - John-F-Kennedy-Schule neu (Feld 3)</v>
          </cell>
        </row>
        <row r="495">
          <cell r="Q495" t="str">
            <v>wU16-21</v>
          </cell>
          <cell r="R495">
            <v>38872</v>
          </cell>
          <cell r="S495" t="str">
            <v>09.00</v>
          </cell>
          <cell r="T495" t="str">
            <v>SO•0900•QC</v>
          </cell>
          <cell r="U495" t="str">
            <v>wU16 Q 1-8</v>
          </cell>
          <cell r="V495" t="str">
            <v>John-F-Kennedy-Schule neu (Feld 3)</v>
          </cell>
          <cell r="W495" t="str">
            <v>UAB Wien</v>
          </cell>
          <cell r="X495" t="str">
            <v xml:space="preserve"> -</v>
          </cell>
          <cell r="Y495" t="str">
            <v>Hørsholm BBK</v>
          </cell>
          <cell r="Z495" t="str">
            <v>wU16  BG Zehlendorf 2</v>
          </cell>
          <cell r="AA495">
            <v>22</v>
          </cell>
          <cell r="AB495">
            <v>43</v>
          </cell>
          <cell r="AC495" t="str">
            <v>Spyt</v>
          </cell>
          <cell r="AD495" t="str">
            <v>Stange</v>
          </cell>
          <cell r="AE495" t="str">
            <v>kein 3. SR</v>
          </cell>
        </row>
        <row r="496">
          <cell r="Q496" t="str">
            <v>wU16-22</v>
          </cell>
          <cell r="R496">
            <v>38872</v>
          </cell>
          <cell r="S496" t="str">
            <v>09.45</v>
          </cell>
          <cell r="T496" t="str">
            <v>SO•0945•QC</v>
          </cell>
          <cell r="U496" t="str">
            <v>wU16 Q 1-8</v>
          </cell>
          <cell r="V496" t="str">
            <v>John-F-Kennedy-Schule neu (Feld 3)</v>
          </cell>
          <cell r="W496" t="str">
            <v>BG Zehlendorf 2</v>
          </cell>
          <cell r="X496" t="str">
            <v xml:space="preserve"> -</v>
          </cell>
          <cell r="Y496" t="str">
            <v>Kuenring Wien</v>
          </cell>
          <cell r="Z496" t="str">
            <v>wU16  Hørsholm BBK</v>
          </cell>
          <cell r="AA496">
            <v>23</v>
          </cell>
          <cell r="AB496">
            <v>26</v>
          </cell>
          <cell r="AC496" t="str">
            <v>Spyt</v>
          </cell>
          <cell r="AD496" t="str">
            <v>Stange</v>
          </cell>
          <cell r="AE496" t="str">
            <v>kein 3. SR</v>
          </cell>
        </row>
        <row r="497">
          <cell r="Q497" t="str">
            <v>mU16-055</v>
          </cell>
          <cell r="R497">
            <v>38872</v>
          </cell>
          <cell r="S497" t="str">
            <v>10.30</v>
          </cell>
          <cell r="T497" t="str">
            <v>SO•1030•QC</v>
          </cell>
          <cell r="U497" t="str">
            <v>mU16 Pl 1-16</v>
          </cell>
          <cell r="V497" t="str">
            <v>John-F-Kennedy-Schule neu (Feld 3)</v>
          </cell>
          <cell r="W497" t="str">
            <v>Walddörfer SV</v>
          </cell>
          <cell r="X497" t="str">
            <v xml:space="preserve"> -</v>
          </cell>
          <cell r="Y497" t="str">
            <v>Eintracht Frankfurt 1</v>
          </cell>
          <cell r="Z497" t="str">
            <v>wU16  Kuenring Wien</v>
          </cell>
          <cell r="AA497">
            <v>12</v>
          </cell>
          <cell r="AB497">
            <v>54</v>
          </cell>
          <cell r="AC497" t="str">
            <v>Wieszner</v>
          </cell>
          <cell r="AD497" t="str">
            <v>Willemze</v>
          </cell>
          <cell r="AE497" t="str">
            <v>kein 3. SR</v>
          </cell>
        </row>
        <row r="498">
          <cell r="Q498" t="str">
            <v>mU16-059</v>
          </cell>
          <cell r="R498">
            <v>38872</v>
          </cell>
          <cell r="S498" t="str">
            <v>11.15</v>
          </cell>
          <cell r="T498" t="str">
            <v>SO•1115•QC</v>
          </cell>
          <cell r="U498" t="str">
            <v>mU16 Gr 17-32</v>
          </cell>
          <cell r="V498" t="str">
            <v>John-F-Kennedy-Schule neu (Feld 3)</v>
          </cell>
          <cell r="W498" t="str">
            <v>BC Marburg</v>
          </cell>
          <cell r="X498" t="str">
            <v xml:space="preserve"> -</v>
          </cell>
          <cell r="Y498" t="str">
            <v>Emder TV</v>
          </cell>
          <cell r="Z498" t="str">
            <v>mU16  Eintracht Frankfurt 1</v>
          </cell>
          <cell r="AA498">
            <v>26</v>
          </cell>
          <cell r="AB498">
            <v>27</v>
          </cell>
          <cell r="AC498" t="str">
            <v>Wieszner</v>
          </cell>
          <cell r="AD498" t="str">
            <v>Willemze</v>
          </cell>
          <cell r="AE498" t="str">
            <v>kein 3. SR</v>
          </cell>
        </row>
        <row r="499">
          <cell r="Q499" t="str">
            <v>mU16-063</v>
          </cell>
          <cell r="R499">
            <v>38872</v>
          </cell>
          <cell r="S499" t="str">
            <v>12.00</v>
          </cell>
          <cell r="T499" t="str">
            <v>SO•1200•QC</v>
          </cell>
          <cell r="U499" t="str">
            <v>mU16 Gr 17-32</v>
          </cell>
          <cell r="V499" t="str">
            <v>John-F-Kennedy-Schule neu (Feld 3)</v>
          </cell>
          <cell r="W499" t="str">
            <v>UAB Wien</v>
          </cell>
          <cell r="X499" t="str">
            <v xml:space="preserve"> -</v>
          </cell>
          <cell r="Y499" t="str">
            <v>Rotenburg/Scheeßel</v>
          </cell>
          <cell r="Z499" t="str">
            <v>mU16  Emder TV</v>
          </cell>
          <cell r="AA499">
            <v>20</v>
          </cell>
          <cell r="AB499">
            <v>28</v>
          </cell>
          <cell r="AC499" t="str">
            <v>Guzik</v>
          </cell>
          <cell r="AD499" t="str">
            <v>Harden</v>
          </cell>
          <cell r="AE499" t="str">
            <v>kein 3. SR</v>
          </cell>
        </row>
        <row r="500">
          <cell r="Q500" t="str">
            <v>wU16-25</v>
          </cell>
          <cell r="R500">
            <v>38872</v>
          </cell>
          <cell r="S500" t="str">
            <v>12.45</v>
          </cell>
          <cell r="T500" t="str">
            <v>SO•1245•QC</v>
          </cell>
          <cell r="U500" t="str">
            <v>wU16 Pl 1-8</v>
          </cell>
          <cell r="V500" t="str">
            <v>John-F-Kennedy-Schule neu (Feld 3)</v>
          </cell>
          <cell r="W500" t="str">
            <v>Hørsholm BBK</v>
          </cell>
          <cell r="X500" t="str">
            <v xml:space="preserve"> -</v>
          </cell>
          <cell r="Y500" t="str">
            <v>MKS MOS Konin</v>
          </cell>
          <cell r="Z500" t="str">
            <v>mU16  Rotenburg/Scheeßel</v>
          </cell>
          <cell r="AA500">
            <v>12</v>
          </cell>
          <cell r="AB500">
            <v>24</v>
          </cell>
          <cell r="AC500" t="str">
            <v>Guzik</v>
          </cell>
          <cell r="AD500" t="str">
            <v>Harden</v>
          </cell>
          <cell r="AE500" t="str">
            <v>kein 3. SR</v>
          </cell>
        </row>
        <row r="501">
          <cell r="Q501" t="str">
            <v>wU16-26</v>
          </cell>
          <cell r="R501">
            <v>38872</v>
          </cell>
          <cell r="S501" t="str">
            <v>13.30</v>
          </cell>
          <cell r="T501" t="str">
            <v>SO•1330•QC</v>
          </cell>
          <cell r="U501" t="str">
            <v>wU16 Pl 1-8</v>
          </cell>
          <cell r="V501" t="str">
            <v>John-F-Kennedy-Schule neu (Feld 3)</v>
          </cell>
          <cell r="W501" t="str">
            <v>Kuenring Wien</v>
          </cell>
          <cell r="X501" t="str">
            <v xml:space="preserve"> -</v>
          </cell>
          <cell r="Y501" t="str">
            <v>Motala Basket</v>
          </cell>
          <cell r="Z501" t="str">
            <v>wU16  MKS MOS Konin</v>
          </cell>
          <cell r="AA501">
            <v>47</v>
          </cell>
          <cell r="AB501">
            <v>33</v>
          </cell>
          <cell r="AC501" t="str">
            <v>Freisfeld</v>
          </cell>
          <cell r="AD501" t="str">
            <v>Sass</v>
          </cell>
          <cell r="AE501" t="str">
            <v>kein 3. SR</v>
          </cell>
        </row>
        <row r="502">
          <cell r="Q502" t="str">
            <v>mU16-072</v>
          </cell>
          <cell r="R502">
            <v>38872</v>
          </cell>
          <cell r="S502" t="str">
            <v>14.15</v>
          </cell>
          <cell r="T502" t="str">
            <v>SO•1415•QC</v>
          </cell>
          <cell r="U502" t="str">
            <v>mU16 Pl 9-16</v>
          </cell>
          <cell r="V502" t="str">
            <v>John-F-Kennedy-Schule neu (Feld 3)</v>
          </cell>
          <cell r="W502" t="str">
            <v>ATV Haltern</v>
          </cell>
          <cell r="X502" t="str">
            <v xml:space="preserve"> -</v>
          </cell>
          <cell r="Y502" t="str">
            <v>Walddörfer SV</v>
          </cell>
          <cell r="Z502" t="str">
            <v>wU16  Motala Basket</v>
          </cell>
          <cell r="AA502">
            <v>34</v>
          </cell>
          <cell r="AB502">
            <v>32</v>
          </cell>
          <cell r="AC502" t="str">
            <v>Freisfeld</v>
          </cell>
          <cell r="AD502" t="str">
            <v>Sass</v>
          </cell>
          <cell r="AE502" t="str">
            <v>kein 3. SR</v>
          </cell>
        </row>
        <row r="503">
          <cell r="Q503" t="str">
            <v>mU16-078</v>
          </cell>
          <cell r="R503">
            <v>38872</v>
          </cell>
          <cell r="S503" t="str">
            <v>15.00</v>
          </cell>
          <cell r="T503" t="str">
            <v>SO•1500•QC</v>
          </cell>
          <cell r="U503" t="str">
            <v>mU16 Pl 25-32</v>
          </cell>
          <cell r="V503" t="str">
            <v>John-F-Kennedy-Schule neu (Feld 3)</v>
          </cell>
          <cell r="W503" t="str">
            <v>EOSC Offenbach</v>
          </cell>
          <cell r="X503" t="str">
            <v xml:space="preserve"> -</v>
          </cell>
          <cell r="Y503" t="str">
            <v>BC Marburg</v>
          </cell>
          <cell r="Z503" t="str">
            <v>mU16  Walddörfer SV</v>
          </cell>
          <cell r="AA503">
            <v>40</v>
          </cell>
          <cell r="AB503">
            <v>47</v>
          </cell>
          <cell r="AC503" t="str">
            <v>Freisfeld</v>
          </cell>
          <cell r="AD503" t="str">
            <v>Sass</v>
          </cell>
          <cell r="AE503" t="str">
            <v>kein 3. SR</v>
          </cell>
        </row>
        <row r="504">
          <cell r="Q504" t="str">
            <v>mU16-080</v>
          </cell>
          <cell r="R504">
            <v>38872</v>
          </cell>
          <cell r="S504" t="str">
            <v>15.45</v>
          </cell>
          <cell r="T504" t="str">
            <v>SO•1545•QC</v>
          </cell>
          <cell r="U504" t="str">
            <v>mU16 Pl 25-32</v>
          </cell>
          <cell r="V504" t="str">
            <v>John-F-Kennedy-Schule neu (Feld 3)</v>
          </cell>
          <cell r="W504" t="str">
            <v>Klosterneuburg</v>
          </cell>
          <cell r="X504" t="str">
            <v xml:space="preserve"> -</v>
          </cell>
          <cell r="Y504" t="str">
            <v>UAB Wien</v>
          </cell>
          <cell r="Z504" t="str">
            <v>mU16  BC Marburg</v>
          </cell>
          <cell r="AA504">
            <v>34</v>
          </cell>
          <cell r="AB504">
            <v>77</v>
          </cell>
          <cell r="AC504" t="str">
            <v>Zwiep</v>
          </cell>
          <cell r="AD504" t="str">
            <v>Ernst</v>
          </cell>
          <cell r="AE504" t="str">
            <v>kein 3. SR</v>
          </cell>
        </row>
        <row r="505">
          <cell r="Q505" t="str">
            <v>wU16-32</v>
          </cell>
          <cell r="R505">
            <v>38872</v>
          </cell>
          <cell r="S505" t="str">
            <v>16.30</v>
          </cell>
          <cell r="T505" t="str">
            <v>SO•1630•QC</v>
          </cell>
          <cell r="U505" t="str">
            <v>wU16 Pl 9-12</v>
          </cell>
          <cell r="V505" t="str">
            <v>John-F-Kennedy-Schule neu (Feld 3)</v>
          </cell>
          <cell r="W505" t="str">
            <v>UAB Wien</v>
          </cell>
          <cell r="X505" t="str">
            <v xml:space="preserve"> -</v>
          </cell>
          <cell r="Y505" t="str">
            <v>BG Zehlendorf 2</v>
          </cell>
          <cell r="Z505" t="str">
            <v>mU16  UAB Wien</v>
          </cell>
          <cell r="AA505">
            <v>31</v>
          </cell>
          <cell r="AB505">
            <v>23</v>
          </cell>
          <cell r="AC505" t="str">
            <v>Zwiep</v>
          </cell>
          <cell r="AD505" t="str">
            <v>Ernst</v>
          </cell>
          <cell r="AE505" t="str">
            <v>kein 3. SR</v>
          </cell>
        </row>
        <row r="506">
          <cell r="Q506" t="str">
            <v>mU16-087</v>
          </cell>
          <cell r="R506">
            <v>38872</v>
          </cell>
          <cell r="S506" t="str">
            <v>17.15</v>
          </cell>
          <cell r="T506" t="str">
            <v>SO•1715•QC</v>
          </cell>
          <cell r="U506" t="str">
            <v>mU16 Pl 13-16</v>
          </cell>
          <cell r="V506" t="str">
            <v>John-F-Kennedy-Schule neu (Feld 3)</v>
          </cell>
          <cell r="W506" t="str">
            <v>Rumelner TV 1</v>
          </cell>
          <cell r="X506" t="str">
            <v xml:space="preserve"> -</v>
          </cell>
          <cell r="Y506" t="str">
            <v>BG Zehlendorf 1</v>
          </cell>
          <cell r="Z506" t="str">
            <v>wU16  BG Zehlendorf 2</v>
          </cell>
          <cell r="AA506">
            <v>27</v>
          </cell>
          <cell r="AB506">
            <v>57</v>
          </cell>
          <cell r="AC506" t="str">
            <v>Kowalczyk</v>
          </cell>
          <cell r="AD506" t="str">
            <v>Wtorek</v>
          </cell>
          <cell r="AE506" t="str">
            <v>kein 3. SR</v>
          </cell>
        </row>
        <row r="507">
          <cell r="Q507" t="str">
            <v>mU16-088</v>
          </cell>
          <cell r="R507">
            <v>38872</v>
          </cell>
          <cell r="S507" t="str">
            <v>18.00</v>
          </cell>
          <cell r="T507" t="str">
            <v>SO•1800•QC</v>
          </cell>
          <cell r="U507" t="str">
            <v>mU16 Pl 13-16</v>
          </cell>
          <cell r="V507" t="str">
            <v>John-F-Kennedy-Schule neu (Feld 3)</v>
          </cell>
          <cell r="W507" t="str">
            <v>Walddörfer SV</v>
          </cell>
          <cell r="X507" t="str">
            <v xml:space="preserve"> -</v>
          </cell>
          <cell r="Y507" t="str">
            <v>VfL Pinneberg 1</v>
          </cell>
          <cell r="Z507" t="str">
            <v>mU16  BG Zehlendorf 1</v>
          </cell>
          <cell r="AA507">
            <v>44</v>
          </cell>
          <cell r="AB507">
            <v>41</v>
          </cell>
          <cell r="AC507" t="str">
            <v>Kowalczyk</v>
          </cell>
          <cell r="AD507" t="str">
            <v>Wtorek</v>
          </cell>
          <cell r="AE507" t="str">
            <v>kein 3. SR</v>
          </cell>
        </row>
        <row r="508">
          <cell r="Q508" t="str">
            <v>mU16-086</v>
          </cell>
          <cell r="R508">
            <v>38872</v>
          </cell>
          <cell r="S508" t="str">
            <v>18.45</v>
          </cell>
          <cell r="T508" t="str">
            <v>SO•1845•QC</v>
          </cell>
          <cell r="U508" t="str">
            <v>mU16 Pl 9-12</v>
          </cell>
          <cell r="V508" t="str">
            <v>John-F-Kennedy-Schule neu (Feld 3)</v>
          </cell>
          <cell r="W508" t="str">
            <v>AMTV/Meiendorfer SV 2</v>
          </cell>
          <cell r="X508" t="str">
            <v xml:space="preserve"> -</v>
          </cell>
          <cell r="Y508" t="str">
            <v>ATV Haltern</v>
          </cell>
          <cell r="Z508" t="str">
            <v>mU16  VfL Pinneberg 1</v>
          </cell>
          <cell r="AA508">
            <v>61</v>
          </cell>
          <cell r="AB508">
            <v>32</v>
          </cell>
          <cell r="AC508" t="str">
            <v>Ciesielski</v>
          </cell>
          <cell r="AD508" t="str">
            <v>Wtorek</v>
          </cell>
          <cell r="AE508" t="str">
            <v>kein 3. SR</v>
          </cell>
        </row>
        <row r="509">
          <cell r="Q509" t="str">
            <v>wU18-29</v>
          </cell>
          <cell r="R509">
            <v>38872</v>
          </cell>
          <cell r="S509" t="str">
            <v>19.30</v>
          </cell>
          <cell r="T509" t="str">
            <v>SO•1930•QC</v>
          </cell>
          <cell r="U509" t="str">
            <v>wU18 Pl 5-8</v>
          </cell>
          <cell r="V509" t="str">
            <v>John-F-Kennedy-Schule neu (Feld 3)</v>
          </cell>
          <cell r="W509" t="str">
            <v>Südpark Bochum</v>
          </cell>
          <cell r="X509" t="str">
            <v xml:space="preserve"> -</v>
          </cell>
          <cell r="Y509" t="str">
            <v>MKS MOS Konin</v>
          </cell>
          <cell r="Z509" t="str">
            <v>mU16  ATV Haltern</v>
          </cell>
          <cell r="AA509">
            <v>12</v>
          </cell>
          <cell r="AB509">
            <v>45</v>
          </cell>
          <cell r="AC509" t="str">
            <v>Fydrych</v>
          </cell>
          <cell r="AD509" t="str">
            <v>Kec</v>
          </cell>
          <cell r="AE509" t="str">
            <v>kein 3. SR</v>
          </cell>
        </row>
        <row r="510">
          <cell r="Q510" t="str">
            <v>mU16-091</v>
          </cell>
          <cell r="R510">
            <v>38872</v>
          </cell>
          <cell r="S510" t="str">
            <v>20.15</v>
          </cell>
          <cell r="T510" t="str">
            <v>SO•2015•QC</v>
          </cell>
          <cell r="U510" t="str">
            <v>mU16 Pl 21-24</v>
          </cell>
          <cell r="V510" t="str">
            <v>John-F-Kennedy-Schule neu (Feld 3)</v>
          </cell>
          <cell r="W510" t="str">
            <v>Emder TV</v>
          </cell>
          <cell r="X510" t="str">
            <v xml:space="preserve"> -</v>
          </cell>
          <cell r="Y510" t="str">
            <v>TG 1837 Hanau</v>
          </cell>
          <cell r="Z510" t="str">
            <v>wU18  MKS MOS Konin</v>
          </cell>
          <cell r="AA510">
            <v>29</v>
          </cell>
          <cell r="AB510">
            <v>42</v>
          </cell>
          <cell r="AC510" t="str">
            <v>Fydrych</v>
          </cell>
          <cell r="AD510" t="str">
            <v>Kec</v>
          </cell>
          <cell r="AE510" t="str">
            <v>kein 3. SR</v>
          </cell>
        </row>
        <row r="511">
          <cell r="Q511" t="str">
            <v>mU16-092</v>
          </cell>
          <cell r="R511">
            <v>38872</v>
          </cell>
          <cell r="S511" t="str">
            <v>21.00</v>
          </cell>
          <cell r="T511" t="str">
            <v>SO•2100•QC</v>
          </cell>
          <cell r="U511" t="str">
            <v>mU16 Pl 21-24</v>
          </cell>
          <cell r="V511" t="str">
            <v>John-F-Kennedy-Schule neu (Feld 3)</v>
          </cell>
          <cell r="W511" t="str">
            <v>Lehrter SV</v>
          </cell>
          <cell r="X511" t="str">
            <v xml:space="preserve"> -</v>
          </cell>
          <cell r="Y511" t="str">
            <v>CB Recklinghausen</v>
          </cell>
          <cell r="Z511" t="str">
            <v>mU16  TG 1837 Hanau</v>
          </cell>
          <cell r="AA511">
            <v>45</v>
          </cell>
          <cell r="AB511">
            <v>28</v>
          </cell>
          <cell r="AC511" t="str">
            <v>Seweryn</v>
          </cell>
          <cell r="AD511" t="str">
            <v>Waclawik</v>
          </cell>
          <cell r="AE511" t="str">
            <v>kein 3. SR</v>
          </cell>
        </row>
        <row r="514">
          <cell r="W514" t="str">
            <v>Halle QD - John-F-Kennedy-Schule alt</v>
          </cell>
        </row>
        <row r="516">
          <cell r="Q516" t="str">
            <v>mU16-050</v>
          </cell>
          <cell r="R516">
            <v>38872</v>
          </cell>
          <cell r="S516" t="str">
            <v>09.00</v>
          </cell>
          <cell r="T516" t="str">
            <v>SO•0900•QD</v>
          </cell>
          <cell r="U516" t="str">
            <v>mU16 Pl 1-16</v>
          </cell>
          <cell r="V516" t="str">
            <v>John-F-Kennedy-Schule alt</v>
          </cell>
          <cell r="W516" t="str">
            <v>UKJ Tyrolia</v>
          </cell>
          <cell r="X516" t="str">
            <v xml:space="preserve"> -</v>
          </cell>
          <cell r="Y516" t="str">
            <v>DBV Charlottenburg</v>
          </cell>
          <cell r="Z516" t="str">
            <v>mU16  Wf Spandau 04</v>
          </cell>
          <cell r="AA516">
            <v>61</v>
          </cell>
          <cell r="AB516">
            <v>34</v>
          </cell>
          <cell r="AC516" t="str">
            <v>Vecera</v>
          </cell>
          <cell r="AD516" t="str">
            <v>Walewski</v>
          </cell>
          <cell r="AE516" t="str">
            <v>kein 3. SR</v>
          </cell>
        </row>
        <row r="517">
          <cell r="Q517" t="str">
            <v>mU16-051</v>
          </cell>
          <cell r="R517">
            <v>38872</v>
          </cell>
          <cell r="S517" t="str">
            <v>09.45</v>
          </cell>
          <cell r="T517" t="str">
            <v>SO•0945•QD</v>
          </cell>
          <cell r="U517" t="str">
            <v>mU16 Pl 1-16</v>
          </cell>
          <cell r="V517" t="str">
            <v>John-F-Kennedy-Schule alt</v>
          </cell>
          <cell r="W517" t="str">
            <v>Wf Spandau 04</v>
          </cell>
          <cell r="X517" t="str">
            <v xml:space="preserve"> -</v>
          </cell>
          <cell r="Y517" t="str">
            <v>STK Szczecin</v>
          </cell>
          <cell r="Z517" t="str">
            <v>mU16  DBV Charlottenburg</v>
          </cell>
          <cell r="AA517">
            <v>26</v>
          </cell>
          <cell r="AB517">
            <v>41</v>
          </cell>
          <cell r="AC517" t="str">
            <v>Vecera</v>
          </cell>
          <cell r="AD517" t="str">
            <v>Walewski</v>
          </cell>
          <cell r="AE517" t="str">
            <v>kein 3. SR</v>
          </cell>
        </row>
        <row r="518">
          <cell r="Q518" t="str">
            <v>mU16-056</v>
          </cell>
          <cell r="R518">
            <v>38872</v>
          </cell>
          <cell r="S518" t="str">
            <v>10.30</v>
          </cell>
          <cell r="T518" t="str">
            <v>SO•1030•QD</v>
          </cell>
          <cell r="U518" t="str">
            <v>mU16 Pl 1-16</v>
          </cell>
          <cell r="V518" t="str">
            <v>John-F-Kennedy-Schule alt</v>
          </cell>
          <cell r="W518" t="str">
            <v>ATV Haltern</v>
          </cell>
          <cell r="X518" t="str">
            <v xml:space="preserve"> -</v>
          </cell>
          <cell r="Y518" t="str">
            <v>Järva Demons</v>
          </cell>
          <cell r="Z518" t="str">
            <v>mU16  STK Szczecin</v>
          </cell>
          <cell r="AA518">
            <v>15</v>
          </cell>
          <cell r="AB518">
            <v>65</v>
          </cell>
          <cell r="AC518" t="str">
            <v>Wüllner</v>
          </cell>
          <cell r="AD518" t="str">
            <v>Zwiep</v>
          </cell>
          <cell r="AE518" t="str">
            <v>kein 3. SR</v>
          </cell>
        </row>
        <row r="519">
          <cell r="Q519" t="str">
            <v>mU16-060</v>
          </cell>
          <cell r="R519">
            <v>38872</v>
          </cell>
          <cell r="S519" t="str">
            <v>11.15</v>
          </cell>
          <cell r="T519" t="str">
            <v>SO•1115•QD</v>
          </cell>
          <cell r="U519" t="str">
            <v>mU16 Gr 17-32</v>
          </cell>
          <cell r="V519" t="str">
            <v>John-F-Kennedy-Schule alt</v>
          </cell>
          <cell r="W519" t="str">
            <v>MKS MOS Konin</v>
          </cell>
          <cell r="X519" t="str">
            <v xml:space="preserve"> -</v>
          </cell>
          <cell r="Y519" t="str">
            <v>EOSC Offenbach</v>
          </cell>
          <cell r="Z519" t="str">
            <v>mU16  Järva Demons</v>
          </cell>
          <cell r="AA519">
            <v>38</v>
          </cell>
          <cell r="AB519">
            <v>32</v>
          </cell>
          <cell r="AC519" t="str">
            <v>Wüllner</v>
          </cell>
          <cell r="AD519" t="str">
            <v>Zwiep</v>
          </cell>
          <cell r="AE519" t="str">
            <v>kein 3. SR</v>
          </cell>
        </row>
        <row r="520">
          <cell r="Q520" t="str">
            <v>mU16-064</v>
          </cell>
          <cell r="R520">
            <v>38872</v>
          </cell>
          <cell r="S520" t="str">
            <v>12.00</v>
          </cell>
          <cell r="T520" t="str">
            <v>SO•1200•QD</v>
          </cell>
          <cell r="U520" t="str">
            <v>mU16 Gr 17-32</v>
          </cell>
          <cell r="V520" t="str">
            <v>John-F-Kennedy-Schule alt</v>
          </cell>
          <cell r="W520" t="str">
            <v>Klosterneuburg</v>
          </cell>
          <cell r="X520" t="str">
            <v xml:space="preserve"> -</v>
          </cell>
          <cell r="Y520" t="str">
            <v>Lehrter SV</v>
          </cell>
          <cell r="Z520" t="str">
            <v>mU16  EOSC Offenbach</v>
          </cell>
          <cell r="AA520">
            <v>40</v>
          </cell>
          <cell r="AB520">
            <v>46</v>
          </cell>
          <cell r="AC520" t="str">
            <v>Jerab</v>
          </cell>
          <cell r="AD520" t="str">
            <v>Kec</v>
          </cell>
          <cell r="AE520" t="str">
            <v>kein 3. SR</v>
          </cell>
        </row>
        <row r="521">
          <cell r="Q521" t="str">
            <v>mU16-065</v>
          </cell>
          <cell r="R521">
            <v>38872</v>
          </cell>
          <cell r="S521" t="str">
            <v>12.45</v>
          </cell>
          <cell r="T521" t="str">
            <v>SO•1245•QD</v>
          </cell>
          <cell r="U521" t="str">
            <v>mU16 Pl 1-8</v>
          </cell>
          <cell r="V521" t="str">
            <v>John-F-Kennedy-Schule alt</v>
          </cell>
          <cell r="W521" t="str">
            <v>TV Dieburg Blues</v>
          </cell>
          <cell r="X521" t="str">
            <v xml:space="preserve"> -</v>
          </cell>
          <cell r="Y521" t="str">
            <v>UKJ Tyrolia</v>
          </cell>
          <cell r="Z521" t="str">
            <v>mU16  Lehrter SV</v>
          </cell>
          <cell r="AA521">
            <v>39</v>
          </cell>
          <cell r="AB521">
            <v>35</v>
          </cell>
          <cell r="AC521" t="str">
            <v>Jerab</v>
          </cell>
          <cell r="AD521" t="str">
            <v>Kec</v>
          </cell>
          <cell r="AE521" t="str">
            <v>kein 3. SR</v>
          </cell>
        </row>
        <row r="522">
          <cell r="Q522" t="str">
            <v>mU16-066</v>
          </cell>
          <cell r="R522">
            <v>38872</v>
          </cell>
          <cell r="S522" t="str">
            <v>13.30</v>
          </cell>
          <cell r="T522" t="str">
            <v>SO•1330•QD</v>
          </cell>
          <cell r="U522" t="str">
            <v>mU16 Pl 1-8</v>
          </cell>
          <cell r="V522" t="str">
            <v>John-F-Kennedy-Schule alt</v>
          </cell>
          <cell r="W522" t="str">
            <v>STK Szczecin</v>
          </cell>
          <cell r="X522" t="str">
            <v xml:space="preserve"> -</v>
          </cell>
          <cell r="Y522" t="str">
            <v>Thermia Karlovy Vary</v>
          </cell>
          <cell r="Z522" t="str">
            <v>mU16  UKJ Tyrolia</v>
          </cell>
          <cell r="AA522">
            <v>49</v>
          </cell>
          <cell r="AB522">
            <v>24</v>
          </cell>
          <cell r="AC522" t="str">
            <v>Sykulski</v>
          </cell>
          <cell r="AD522" t="str">
            <v>Waclawik</v>
          </cell>
          <cell r="AE522" t="str">
            <v>kein 3. SR</v>
          </cell>
        </row>
        <row r="523">
          <cell r="Q523" t="str">
            <v>mU16-068</v>
          </cell>
          <cell r="R523">
            <v>38872</v>
          </cell>
          <cell r="S523" t="str">
            <v>14.15</v>
          </cell>
          <cell r="T523" t="str">
            <v>SO•1415•QD</v>
          </cell>
          <cell r="U523" t="str">
            <v>mU16 Pl 1-8</v>
          </cell>
          <cell r="V523" t="str">
            <v>John-F-Kennedy-Schule alt</v>
          </cell>
          <cell r="W523" t="str">
            <v>Eintracht Frankfurt 1</v>
          </cell>
          <cell r="X523" t="str">
            <v xml:space="preserve"> -</v>
          </cell>
          <cell r="Y523" t="str">
            <v>Järva Demons</v>
          </cell>
          <cell r="Z523" t="str">
            <v>mU16  Thermia Karlovy Vary</v>
          </cell>
          <cell r="AA523">
            <v>47</v>
          </cell>
          <cell r="AB523">
            <v>37</v>
          </cell>
          <cell r="AC523" t="str">
            <v>Sykulski</v>
          </cell>
          <cell r="AD523" t="str">
            <v>Waclawik</v>
          </cell>
          <cell r="AE523" t="str">
            <v>kein 3. SR</v>
          </cell>
        </row>
        <row r="524">
          <cell r="Q524" t="str">
            <v>mU16-074</v>
          </cell>
          <cell r="R524">
            <v>38872</v>
          </cell>
          <cell r="S524" t="str">
            <v>15.00</v>
          </cell>
          <cell r="T524" t="str">
            <v>SO•1500•QD</v>
          </cell>
          <cell r="U524" t="str">
            <v>mU16 Pl 17-24</v>
          </cell>
          <cell r="V524" t="str">
            <v>John-F-Kennedy-Schule alt</v>
          </cell>
          <cell r="W524" t="str">
            <v>Emder TV</v>
          </cell>
          <cell r="X524" t="str">
            <v xml:space="preserve"> -</v>
          </cell>
          <cell r="Y524" t="str">
            <v>MKS MOS Konin</v>
          </cell>
          <cell r="Z524" t="str">
            <v>mU16  Järva Demons</v>
          </cell>
          <cell r="AA524">
            <v>16</v>
          </cell>
          <cell r="AB524">
            <v>37</v>
          </cell>
          <cell r="AC524" t="str">
            <v>Milata</v>
          </cell>
          <cell r="AD524" t="str">
            <v>Körner</v>
          </cell>
          <cell r="AE524" t="str">
            <v>kein 3. SR</v>
          </cell>
        </row>
        <row r="525">
          <cell r="Q525" t="str">
            <v>mU16-076</v>
          </cell>
          <cell r="R525">
            <v>38872</v>
          </cell>
          <cell r="S525" t="str">
            <v>15.45</v>
          </cell>
          <cell r="T525" t="str">
            <v>SO•1545•QD</v>
          </cell>
          <cell r="U525" t="str">
            <v>mU16 Pl 17-24</v>
          </cell>
          <cell r="V525" t="str">
            <v>John-F-Kennedy-Schule alt</v>
          </cell>
          <cell r="W525" t="str">
            <v>Rotenburg/Scheeßel</v>
          </cell>
          <cell r="X525" t="str">
            <v xml:space="preserve"> -</v>
          </cell>
          <cell r="Y525" t="str">
            <v>Lehrter SV</v>
          </cell>
          <cell r="Z525" t="str">
            <v>mU16  MKS MOS Konin</v>
          </cell>
          <cell r="AA525">
            <v>56</v>
          </cell>
          <cell r="AB525">
            <v>23</v>
          </cell>
          <cell r="AC525" t="str">
            <v>Milata</v>
          </cell>
          <cell r="AD525" t="str">
            <v>Körner</v>
          </cell>
          <cell r="AE525" t="str">
            <v>kein 3. SR</v>
          </cell>
        </row>
        <row r="526">
          <cell r="Q526" t="str">
            <v>wU18-32</v>
          </cell>
          <cell r="R526">
            <v>38872</v>
          </cell>
          <cell r="S526" t="str">
            <v>16.30</v>
          </cell>
          <cell r="T526" t="str">
            <v>SO•1630•QD</v>
          </cell>
          <cell r="U526" t="str">
            <v>wU18 Pl 9-12</v>
          </cell>
          <cell r="V526" t="str">
            <v>John-F-Kennedy-Schule alt</v>
          </cell>
          <cell r="W526" t="str">
            <v>UAB Wien</v>
          </cell>
          <cell r="X526" t="str">
            <v xml:space="preserve"> -</v>
          </cell>
          <cell r="Y526" t="str">
            <v>Lehrter SV</v>
          </cell>
          <cell r="Z526" t="str">
            <v>mU16  Lehrter SV</v>
          </cell>
          <cell r="AA526">
            <v>20</v>
          </cell>
          <cell r="AB526">
            <v>24</v>
          </cell>
          <cell r="AC526" t="str">
            <v>Milata</v>
          </cell>
          <cell r="AD526" t="str">
            <v>Körner</v>
          </cell>
          <cell r="AE526" t="str">
            <v>kein 3. SR</v>
          </cell>
        </row>
        <row r="527">
          <cell r="Q527" t="str">
            <v>mU16-081</v>
          </cell>
          <cell r="R527">
            <v>38872</v>
          </cell>
          <cell r="S527" t="str">
            <v>17.15</v>
          </cell>
          <cell r="T527" t="str">
            <v>SO•1715•QD</v>
          </cell>
          <cell r="U527" t="str">
            <v>mU16 Pl 1-4</v>
          </cell>
          <cell r="V527" t="str">
            <v>John-F-Kennedy-Schule alt</v>
          </cell>
          <cell r="W527" t="str">
            <v>TV Dieburg Blues</v>
          </cell>
          <cell r="X527" t="str">
            <v xml:space="preserve"> -</v>
          </cell>
          <cell r="Y527" t="str">
            <v>STK Szczecin</v>
          </cell>
          <cell r="Z527" t="str">
            <v>wU18  Lehrter SV</v>
          </cell>
          <cell r="AA527">
            <v>57</v>
          </cell>
          <cell r="AB527">
            <v>43</v>
          </cell>
          <cell r="AC527" t="str">
            <v>Pflanzer</v>
          </cell>
          <cell r="AD527" t="str">
            <v>Andaker</v>
          </cell>
          <cell r="AE527" t="str">
            <v>kein 3. SR</v>
          </cell>
        </row>
        <row r="528">
          <cell r="Q528" t="str">
            <v>mU16-082</v>
          </cell>
          <cell r="R528">
            <v>38872</v>
          </cell>
          <cell r="S528" t="str">
            <v>18.00</v>
          </cell>
          <cell r="T528" t="str">
            <v>SO•1800•QD</v>
          </cell>
          <cell r="U528" t="str">
            <v>mU16 Pl 1-4</v>
          </cell>
          <cell r="V528" t="str">
            <v>John-F-Kennedy-Schule alt</v>
          </cell>
          <cell r="W528" t="str">
            <v>Flying Foxes</v>
          </cell>
          <cell r="X528" t="str">
            <v xml:space="preserve"> -</v>
          </cell>
          <cell r="Y528" t="str">
            <v>Eintracht Frankfurt 1</v>
          </cell>
          <cell r="Z528" t="str">
            <v>mU16  STK Szczecin</v>
          </cell>
          <cell r="AA528">
            <v>45</v>
          </cell>
          <cell r="AB528">
            <v>48</v>
          </cell>
          <cell r="AC528" t="str">
            <v>Pflanzer</v>
          </cell>
          <cell r="AD528" t="str">
            <v>Andaker</v>
          </cell>
          <cell r="AE528" t="str">
            <v>kein 3. SR</v>
          </cell>
        </row>
        <row r="529">
          <cell r="Q529" t="str">
            <v>mU16-084</v>
          </cell>
          <cell r="R529">
            <v>38872</v>
          </cell>
          <cell r="S529" t="str">
            <v>18.45</v>
          </cell>
          <cell r="T529" t="str">
            <v>SO•1845•QD</v>
          </cell>
          <cell r="U529" t="str">
            <v>mU16 Pl 5-8</v>
          </cell>
          <cell r="V529" t="str">
            <v>John-F-Kennedy-Schule alt</v>
          </cell>
          <cell r="W529" t="str">
            <v>Järva Demons</v>
          </cell>
          <cell r="X529" t="str">
            <v xml:space="preserve"> -</v>
          </cell>
          <cell r="Y529" t="str">
            <v>Hertener Löwen</v>
          </cell>
          <cell r="Z529" t="str">
            <v>mU16  Eintracht Frankfurt 1</v>
          </cell>
          <cell r="AA529">
            <v>44</v>
          </cell>
          <cell r="AB529">
            <v>20</v>
          </cell>
          <cell r="AC529" t="str">
            <v>Dirks</v>
          </cell>
          <cell r="AD529" t="str">
            <v>Detgen</v>
          </cell>
          <cell r="AE529" t="str">
            <v>kein 3. SR</v>
          </cell>
        </row>
        <row r="530">
          <cell r="Q530" t="str">
            <v>wU18-30</v>
          </cell>
          <cell r="R530">
            <v>38872</v>
          </cell>
          <cell r="S530" t="str">
            <v>19.30</v>
          </cell>
          <cell r="T530" t="str">
            <v>SO•1930•QD</v>
          </cell>
          <cell r="U530" t="str">
            <v>wU18 Pl 5-8</v>
          </cell>
          <cell r="V530" t="str">
            <v>John-F-Kennedy-Schule alt</v>
          </cell>
          <cell r="W530" t="str">
            <v>Eintracht Frankfurt</v>
          </cell>
          <cell r="X530" t="str">
            <v xml:space="preserve"> -</v>
          </cell>
          <cell r="Y530" t="str">
            <v>UKS Jordan</v>
          </cell>
          <cell r="Z530" t="str">
            <v>mU16  Hertener Löwen</v>
          </cell>
          <cell r="AA530">
            <v>19</v>
          </cell>
          <cell r="AB530">
            <v>44</v>
          </cell>
          <cell r="AC530" t="str">
            <v>Gise</v>
          </cell>
          <cell r="AD530" t="str">
            <v>Cyniak</v>
          </cell>
          <cell r="AE530" t="str">
            <v>kein 3. SR</v>
          </cell>
        </row>
        <row r="531">
          <cell r="Q531" t="str">
            <v>wU18-44</v>
          </cell>
          <cell r="R531">
            <v>38872</v>
          </cell>
          <cell r="S531" t="str">
            <v>20.15</v>
          </cell>
          <cell r="T531" t="str">
            <v>SO•2015•QD</v>
          </cell>
          <cell r="U531" t="str">
            <v>wU18 Gr B</v>
          </cell>
          <cell r="V531" t="str">
            <v>John-F-Kennedy-Schule alt</v>
          </cell>
          <cell r="W531" t="str">
            <v>Walddörfer SV</v>
          </cell>
          <cell r="X531" t="str">
            <v xml:space="preserve"> -</v>
          </cell>
          <cell r="Y531" t="str">
            <v>BG2000 Berlin</v>
          </cell>
          <cell r="Z531" t="str">
            <v>wU18  UKS Jordan</v>
          </cell>
          <cell r="AA531">
            <v>24</v>
          </cell>
          <cell r="AB531">
            <v>28</v>
          </cell>
          <cell r="AC531" t="str">
            <v>Gise</v>
          </cell>
          <cell r="AD531" t="str">
            <v>Cyniak</v>
          </cell>
          <cell r="AE531" t="str">
            <v>kein 3. SR</v>
          </cell>
        </row>
        <row r="532">
          <cell r="Q532" t="str">
            <v>wU18-41</v>
          </cell>
          <cell r="R532">
            <v>38872</v>
          </cell>
          <cell r="S532" t="str">
            <v>21.00</v>
          </cell>
          <cell r="T532" t="str">
            <v>SO•2100•QD</v>
          </cell>
          <cell r="U532" t="str">
            <v>wU18 Gr A</v>
          </cell>
          <cell r="V532" t="str">
            <v>John-F-Kennedy-Schule alt</v>
          </cell>
          <cell r="W532" t="str">
            <v>TG 1837 Hanau</v>
          </cell>
          <cell r="X532" t="str">
            <v xml:space="preserve"> -</v>
          </cell>
          <cell r="Y532" t="str">
            <v>VfL Pinneberg</v>
          </cell>
          <cell r="Z532" t="str">
            <v>wU18  BG2000 Berlin</v>
          </cell>
          <cell r="AA532">
            <v>14</v>
          </cell>
          <cell r="AB532">
            <v>60</v>
          </cell>
          <cell r="AC532" t="str">
            <v>Sykulski</v>
          </cell>
          <cell r="AD532" t="str">
            <v>Wtorek</v>
          </cell>
          <cell r="AE532" t="str">
            <v>kein 3. SR</v>
          </cell>
        </row>
        <row r="535">
          <cell r="W535" t="str">
            <v>Halle T - Am Rohrgarten</v>
          </cell>
        </row>
        <row r="537">
          <cell r="Q537" t="str">
            <v>HeHi-056</v>
          </cell>
          <cell r="R537">
            <v>38872</v>
          </cell>
          <cell r="S537" t="str">
            <v>09.00</v>
          </cell>
          <cell r="T537" t="str">
            <v>SO•0900•T</v>
          </cell>
          <cell r="U537" t="str">
            <v>HeHi Pl 1-16</v>
          </cell>
          <cell r="V537" t="str">
            <v>Am Rohrgarten</v>
          </cell>
          <cell r="W537" t="str">
            <v>MTV Trb. Lüneburg</v>
          </cell>
          <cell r="X537" t="str">
            <v xml:space="preserve"> -</v>
          </cell>
          <cell r="Y537" t="str">
            <v>Rhein Energie Köln</v>
          </cell>
          <cell r="Z537" t="str">
            <v>HeHi  SG Braunschweig</v>
          </cell>
          <cell r="AA537">
            <v>28</v>
          </cell>
          <cell r="AB537">
            <v>57</v>
          </cell>
          <cell r="AC537" t="str">
            <v>Haelewyck</v>
          </cell>
          <cell r="AD537" t="str">
            <v>Kadam</v>
          </cell>
          <cell r="AE537" t="str">
            <v>kein 3. SR</v>
          </cell>
        </row>
        <row r="538">
          <cell r="Q538" t="str">
            <v>HeHi-055</v>
          </cell>
          <cell r="R538">
            <v>38872</v>
          </cell>
          <cell r="S538" t="str">
            <v>09.45</v>
          </cell>
          <cell r="T538" t="str">
            <v>SO•0945•T</v>
          </cell>
          <cell r="U538" t="str">
            <v>HeHi Pl 1-16</v>
          </cell>
          <cell r="V538" t="str">
            <v>Am Rohrgarten</v>
          </cell>
          <cell r="W538" t="str">
            <v>SG Braunschweig</v>
          </cell>
          <cell r="X538" t="str">
            <v xml:space="preserve"> -</v>
          </cell>
          <cell r="Y538" t="str">
            <v>BG 94 Schwedt</v>
          </cell>
          <cell r="Z538" t="str">
            <v>HeHi  Rhein Energie Köln</v>
          </cell>
          <cell r="AA538">
            <v>38</v>
          </cell>
          <cell r="AB538">
            <v>33</v>
          </cell>
          <cell r="AC538" t="str">
            <v>Haelewyck</v>
          </cell>
          <cell r="AD538" t="str">
            <v>Kadam</v>
          </cell>
          <cell r="AE538" t="str">
            <v>kein 3. SR</v>
          </cell>
        </row>
        <row r="539">
          <cell r="Q539" t="str">
            <v>HeHi-057</v>
          </cell>
          <cell r="R539">
            <v>38872</v>
          </cell>
          <cell r="S539" t="str">
            <v>10.30</v>
          </cell>
          <cell r="T539" t="str">
            <v>SO•1030•T</v>
          </cell>
          <cell r="U539" t="str">
            <v>HeHi Gr 17-32</v>
          </cell>
          <cell r="V539" t="str">
            <v>Am Rohrgarten</v>
          </cell>
          <cell r="W539" t="str">
            <v>SC Ottensen</v>
          </cell>
          <cell r="X539" t="str">
            <v xml:space="preserve"> -</v>
          </cell>
          <cell r="Y539" t="str">
            <v>West Wien</v>
          </cell>
          <cell r="Z539" t="str">
            <v>HeHi  BG 94 Schwedt</v>
          </cell>
          <cell r="AA539">
            <v>0</v>
          </cell>
          <cell r="AB539">
            <v>20</v>
          </cell>
          <cell r="AC539" t="str">
            <v>Bukowski</v>
          </cell>
          <cell r="AD539" t="str">
            <v>Sass</v>
          </cell>
          <cell r="AE539" t="str">
            <v>kein 3. SR</v>
          </cell>
        </row>
        <row r="540">
          <cell r="Q540" t="str">
            <v>HeHi-058</v>
          </cell>
          <cell r="R540">
            <v>38872</v>
          </cell>
          <cell r="S540" t="str">
            <v>11.15</v>
          </cell>
          <cell r="T540" t="str">
            <v>SO•1115•T</v>
          </cell>
          <cell r="U540" t="str">
            <v>HeHi Gr 17-32</v>
          </cell>
          <cell r="V540" t="str">
            <v>Am Rohrgarten</v>
          </cell>
          <cell r="W540" t="str">
            <v>Emder TV</v>
          </cell>
          <cell r="X540" t="str">
            <v xml:space="preserve"> -</v>
          </cell>
          <cell r="Y540" t="str">
            <v>EMTV Rams</v>
          </cell>
          <cell r="Z540" t="str">
            <v>HeHi  West Wien</v>
          </cell>
          <cell r="AA540">
            <v>32</v>
          </cell>
          <cell r="AB540">
            <v>44</v>
          </cell>
          <cell r="AC540" t="str">
            <v>Bukowski</v>
          </cell>
          <cell r="AD540" t="str">
            <v>Sass</v>
          </cell>
          <cell r="AE540" t="str">
            <v>kein 3. SR</v>
          </cell>
        </row>
        <row r="541">
          <cell r="Q541" t="str">
            <v>HeHi-059</v>
          </cell>
          <cell r="R541">
            <v>38872</v>
          </cell>
          <cell r="S541" t="str">
            <v>12.00</v>
          </cell>
          <cell r="T541" t="str">
            <v>SO•1200•T</v>
          </cell>
          <cell r="U541" t="str">
            <v>HeHi Gr 17-32</v>
          </cell>
          <cell r="V541" t="str">
            <v>Am Rohrgarten</v>
          </cell>
          <cell r="W541" t="str">
            <v>Sportverein Berne 1</v>
          </cell>
          <cell r="X541" t="str">
            <v xml:space="preserve"> -</v>
          </cell>
          <cell r="Y541" t="str">
            <v>FU Hochschulsport</v>
          </cell>
          <cell r="Z541" t="str">
            <v>HeHi  EMTV Rams</v>
          </cell>
          <cell r="AA541">
            <v>43</v>
          </cell>
          <cell r="AB541">
            <v>34</v>
          </cell>
          <cell r="AC541" t="str">
            <v>Busch</v>
          </cell>
          <cell r="AD541" t="str">
            <v>Spyt</v>
          </cell>
          <cell r="AE541" t="str">
            <v>kein 3. SR</v>
          </cell>
        </row>
        <row r="542">
          <cell r="Q542" t="str">
            <v>HeHi-060</v>
          </cell>
          <cell r="R542">
            <v>38872</v>
          </cell>
          <cell r="S542" t="str">
            <v>12.45</v>
          </cell>
          <cell r="T542" t="str">
            <v>SO•1245•T</v>
          </cell>
          <cell r="U542" t="str">
            <v>HeHi Gr 17-32</v>
          </cell>
          <cell r="V542" t="str">
            <v>Am Rohrgarten</v>
          </cell>
          <cell r="W542" t="str">
            <v>TV Oldersum</v>
          </cell>
          <cell r="X542" t="str">
            <v xml:space="preserve"> -</v>
          </cell>
          <cell r="Y542" t="str">
            <v>Haga Basket</v>
          </cell>
          <cell r="Z542" t="str">
            <v>HeHi  FU Hochschulsport</v>
          </cell>
          <cell r="AA542">
            <v>39</v>
          </cell>
          <cell r="AB542">
            <v>53</v>
          </cell>
          <cell r="AC542" t="str">
            <v>Busch</v>
          </cell>
          <cell r="AD542" t="str">
            <v>Spyt</v>
          </cell>
          <cell r="AE542" t="str">
            <v>kein 3. SR</v>
          </cell>
        </row>
        <row r="543">
          <cell r="Q543" t="str">
            <v>HeLo-27</v>
          </cell>
          <cell r="R543">
            <v>38872</v>
          </cell>
          <cell r="S543" t="str">
            <v>13.30</v>
          </cell>
          <cell r="T543" t="str">
            <v>SO•1330•T</v>
          </cell>
          <cell r="U543" t="str">
            <v>HeLo Gr A</v>
          </cell>
          <cell r="V543" t="str">
            <v>Am Rohrgarten</v>
          </cell>
          <cell r="W543" t="str">
            <v>ATV Haltern</v>
          </cell>
          <cell r="X543" t="str">
            <v xml:space="preserve"> -</v>
          </cell>
          <cell r="Y543" t="str">
            <v>Serbischer SK</v>
          </cell>
          <cell r="Z543" t="str">
            <v>HeHi  Haga Basket</v>
          </cell>
          <cell r="AA543">
            <v>20</v>
          </cell>
          <cell r="AB543">
            <v>0</v>
          </cell>
          <cell r="AC543" t="str">
            <v>Wtorek</v>
          </cell>
          <cell r="AD543" t="str">
            <v>Spyt</v>
          </cell>
          <cell r="AE543" t="str">
            <v>kein 3. SR</v>
          </cell>
        </row>
        <row r="544">
          <cell r="Q544" t="str">
            <v>HeLo-14</v>
          </cell>
          <cell r="R544">
            <v>38872</v>
          </cell>
          <cell r="S544" t="str">
            <v>14.15</v>
          </cell>
          <cell r="T544" t="str">
            <v>SO•1415•T</v>
          </cell>
          <cell r="U544" t="str">
            <v>HeLo Pl 1-8</v>
          </cell>
          <cell r="V544" t="str">
            <v>Am Rohrgarten</v>
          </cell>
          <cell r="W544" t="str">
            <v>Braunschweiger BG 2</v>
          </cell>
          <cell r="X544" t="str">
            <v xml:space="preserve"> -</v>
          </cell>
          <cell r="Y544" t="str">
            <v>VfL Pinneberg 2</v>
          </cell>
          <cell r="Z544" t="str">
            <v>HeLo  Serbischer SK</v>
          </cell>
          <cell r="AA544">
            <v>49</v>
          </cell>
          <cell r="AB544">
            <v>42</v>
          </cell>
          <cell r="AC544" t="str">
            <v>Wieszner</v>
          </cell>
          <cell r="AD544" t="str">
            <v>Wtorek</v>
          </cell>
          <cell r="AE544" t="str">
            <v>kein 3. SR</v>
          </cell>
        </row>
        <row r="545">
          <cell r="Q545" t="str">
            <v>HeHi-072</v>
          </cell>
          <cell r="R545">
            <v>38872</v>
          </cell>
          <cell r="S545" t="str">
            <v>15.00</v>
          </cell>
          <cell r="T545" t="str">
            <v>SO•1500•T</v>
          </cell>
          <cell r="U545" t="str">
            <v>HeHi Pl 9-16</v>
          </cell>
          <cell r="V545" t="str">
            <v>Am Rohrgarten</v>
          </cell>
          <cell r="W545" t="str">
            <v>MTV Trb. Lüneburg</v>
          </cell>
          <cell r="X545" t="str">
            <v xml:space="preserve"> -</v>
          </cell>
          <cell r="Y545" t="str">
            <v>BG 94 Schwedt</v>
          </cell>
          <cell r="Z545" t="str">
            <v>HeLo  VfL Pinneberg 2</v>
          </cell>
          <cell r="AA545">
            <v>38</v>
          </cell>
          <cell r="AB545">
            <v>33</v>
          </cell>
          <cell r="AC545" t="str">
            <v>Wieszner</v>
          </cell>
          <cell r="AD545" t="str">
            <v>Lasocki</v>
          </cell>
          <cell r="AE545" t="str">
            <v>kein 3. SR</v>
          </cell>
        </row>
        <row r="546">
          <cell r="Q546" t="str">
            <v>HeHi-068</v>
          </cell>
          <cell r="R546">
            <v>38872</v>
          </cell>
          <cell r="S546" t="str">
            <v>15.45</v>
          </cell>
          <cell r="T546" t="str">
            <v>SO•1545•T</v>
          </cell>
          <cell r="U546" t="str">
            <v>HeHi Pl 1-8</v>
          </cell>
          <cell r="V546" t="str">
            <v>Am Rohrgarten</v>
          </cell>
          <cell r="W546" t="str">
            <v>SG Braunschweig</v>
          </cell>
          <cell r="X546" t="str">
            <v xml:space="preserve"> -</v>
          </cell>
          <cell r="Y546" t="str">
            <v>Rhein Energie Köln</v>
          </cell>
          <cell r="Z546" t="str">
            <v>HeHi  BG 94 Schwedt</v>
          </cell>
          <cell r="AA546">
            <v>37</v>
          </cell>
          <cell r="AB546">
            <v>45</v>
          </cell>
          <cell r="AC546" t="str">
            <v>Guzik</v>
          </cell>
          <cell r="AD546" t="str">
            <v>Lasocki</v>
          </cell>
          <cell r="AE546" t="str">
            <v>kein 3. SR</v>
          </cell>
        </row>
        <row r="547">
          <cell r="Q547" t="str">
            <v>HeHi-077</v>
          </cell>
          <cell r="R547">
            <v>38872</v>
          </cell>
          <cell r="S547" t="str">
            <v>16.30</v>
          </cell>
          <cell r="T547" t="str">
            <v>SO•1630•T</v>
          </cell>
          <cell r="U547" t="str">
            <v>HeHi Pl 25-32</v>
          </cell>
          <cell r="V547" t="str">
            <v>Am Rohrgarten</v>
          </cell>
          <cell r="W547" t="str">
            <v>Emder TV</v>
          </cell>
          <cell r="X547" t="str">
            <v xml:space="preserve"> -</v>
          </cell>
          <cell r="Y547" t="str">
            <v>SC Ottensen</v>
          </cell>
          <cell r="Z547" t="str">
            <v>HeHi  Rhein Energie Köln</v>
          </cell>
          <cell r="AA547">
            <v>28</v>
          </cell>
          <cell r="AB547">
            <v>52</v>
          </cell>
          <cell r="AC547" t="str">
            <v>Guzik</v>
          </cell>
          <cell r="AD547" t="str">
            <v>Lasocki</v>
          </cell>
          <cell r="AE547" t="str">
            <v>kein 3. SR</v>
          </cell>
        </row>
        <row r="548">
          <cell r="Q548" t="str">
            <v>HeHi-073</v>
          </cell>
          <cell r="R548">
            <v>38872</v>
          </cell>
          <cell r="S548" t="str">
            <v>17.15</v>
          </cell>
          <cell r="T548" t="str">
            <v>SO•1715•T</v>
          </cell>
          <cell r="U548" t="str">
            <v>HeHi Pl 17-24</v>
          </cell>
          <cell r="V548" t="str">
            <v>Am Rohrgarten</v>
          </cell>
          <cell r="W548" t="str">
            <v>West Wien</v>
          </cell>
          <cell r="X548" t="str">
            <v xml:space="preserve"> -</v>
          </cell>
          <cell r="Y548" t="str">
            <v>EMTV Rams</v>
          </cell>
          <cell r="Z548" t="str">
            <v>HeHi  SC Ottensen</v>
          </cell>
          <cell r="AA548">
            <v>52</v>
          </cell>
          <cell r="AB548">
            <v>27</v>
          </cell>
          <cell r="AC548" t="str">
            <v>Pastusiak</v>
          </cell>
          <cell r="AD548" t="str">
            <v>Prokes</v>
          </cell>
          <cell r="AE548" t="str">
            <v>kein 3. SR</v>
          </cell>
        </row>
        <row r="549">
          <cell r="Q549" t="str">
            <v>HeHi-078</v>
          </cell>
          <cell r="R549">
            <v>38872</v>
          </cell>
          <cell r="S549" t="str">
            <v>18.00</v>
          </cell>
          <cell r="T549" t="str">
            <v>SO•1800•T</v>
          </cell>
          <cell r="U549" t="str">
            <v>HeHi Pl 25-32</v>
          </cell>
          <cell r="V549" t="str">
            <v>Am Rohrgarten</v>
          </cell>
          <cell r="W549" t="str">
            <v>TV Oldersum</v>
          </cell>
          <cell r="X549" t="str">
            <v xml:space="preserve"> -</v>
          </cell>
          <cell r="Y549" t="str">
            <v>FU Hochschulsport</v>
          </cell>
          <cell r="Z549" t="str">
            <v>HeHi  EMTV Rams</v>
          </cell>
          <cell r="AA549">
            <v>51</v>
          </cell>
          <cell r="AB549">
            <v>60</v>
          </cell>
          <cell r="AC549" t="str">
            <v>Pastusiak</v>
          </cell>
          <cell r="AD549" t="str">
            <v>Prokes</v>
          </cell>
          <cell r="AE549" t="str">
            <v>kein 3. SR</v>
          </cell>
        </row>
        <row r="550">
          <cell r="Q550" t="str">
            <v>HeHi-074</v>
          </cell>
          <cell r="R550">
            <v>38872</v>
          </cell>
          <cell r="S550" t="str">
            <v>18.45</v>
          </cell>
          <cell r="T550" t="str">
            <v>SO•1845•T</v>
          </cell>
          <cell r="U550" t="str">
            <v>HeHi Pl 17-24</v>
          </cell>
          <cell r="V550" t="str">
            <v>Am Rohrgarten</v>
          </cell>
          <cell r="W550" t="str">
            <v>Sportverein Berne 1</v>
          </cell>
          <cell r="X550" t="str">
            <v xml:space="preserve"> -</v>
          </cell>
          <cell r="Y550" t="str">
            <v>Haga Basket</v>
          </cell>
          <cell r="Z550" t="str">
            <v>HeHi  FU Hochschulsport</v>
          </cell>
          <cell r="AA550">
            <v>42</v>
          </cell>
          <cell r="AB550">
            <v>48</v>
          </cell>
          <cell r="AC550" t="str">
            <v>Al Attar</v>
          </cell>
          <cell r="AD550" t="str">
            <v>Ernst</v>
          </cell>
          <cell r="AE550" t="str">
            <v>kein 3. SR</v>
          </cell>
        </row>
        <row r="551">
          <cell r="Q551" t="str">
            <v>HeLo-30</v>
          </cell>
          <cell r="R551">
            <v>38872</v>
          </cell>
          <cell r="S551" t="str">
            <v>19.30</v>
          </cell>
          <cell r="T551" t="str">
            <v>SO•1930•T</v>
          </cell>
          <cell r="U551" t="str">
            <v>HeLo Gr A</v>
          </cell>
          <cell r="V551" t="str">
            <v>Am Rohrgarten</v>
          </cell>
          <cell r="W551" t="str">
            <v>UKJ Tyrolia 2</v>
          </cell>
          <cell r="X551" t="str">
            <v xml:space="preserve"> -</v>
          </cell>
          <cell r="Y551" t="str">
            <v>Serbischer SK</v>
          </cell>
          <cell r="Z551" t="str">
            <v>HeHi  Haga Basket</v>
          </cell>
          <cell r="AA551">
            <v>20</v>
          </cell>
          <cell r="AB551">
            <v>0</v>
          </cell>
          <cell r="AC551" t="str">
            <v>Al Attar</v>
          </cell>
          <cell r="AD551" t="str">
            <v>Ernst</v>
          </cell>
          <cell r="AE551" t="str">
            <v>kein 3. SR</v>
          </cell>
        </row>
        <row r="552">
          <cell r="Q552" t="str">
            <v>HeLo-19</v>
          </cell>
          <cell r="R552">
            <v>38872</v>
          </cell>
          <cell r="S552" t="str">
            <v>20.15</v>
          </cell>
          <cell r="T552" t="str">
            <v>SO•2015•T</v>
          </cell>
          <cell r="U552" t="str">
            <v>HeLo Pl 5-8</v>
          </cell>
          <cell r="V552" t="str">
            <v>Am Rohrgarten</v>
          </cell>
          <cell r="W552" t="str">
            <v>VfL Pinneberg 2</v>
          </cell>
          <cell r="X552" t="str">
            <v xml:space="preserve"> -</v>
          </cell>
          <cell r="Y552" t="str">
            <v>Walddörfer SV</v>
          </cell>
          <cell r="Z552" t="str">
            <v>HeLo  Serbischer SK</v>
          </cell>
          <cell r="AA552">
            <v>34</v>
          </cell>
          <cell r="AB552">
            <v>28</v>
          </cell>
          <cell r="AC552" t="str">
            <v>Milata</v>
          </cell>
          <cell r="AD552" t="str">
            <v>Lohmüller</v>
          </cell>
          <cell r="AE552" t="str">
            <v>kein 3. SR</v>
          </cell>
        </row>
        <row r="553">
          <cell r="Q553" t="str">
            <v>HeHi-086</v>
          </cell>
          <cell r="R553">
            <v>38872</v>
          </cell>
          <cell r="S553" t="str">
            <v>21.00</v>
          </cell>
          <cell r="T553" t="str">
            <v>SO•2100•T</v>
          </cell>
          <cell r="U553" t="str">
            <v>HeHi Pl 9-12</v>
          </cell>
          <cell r="V553" t="str">
            <v>Am Rohrgarten</v>
          </cell>
          <cell r="W553" t="str">
            <v>Sportverein Berne 2</v>
          </cell>
          <cell r="X553" t="str">
            <v xml:space="preserve"> -</v>
          </cell>
          <cell r="Y553" t="str">
            <v>MTV Trb. Lüneburg</v>
          </cell>
          <cell r="Z553" t="str">
            <v>HeLo  Walddörfer SV</v>
          </cell>
          <cell r="AA553">
            <v>0</v>
          </cell>
          <cell r="AB553">
            <v>20</v>
          </cell>
          <cell r="AC553" t="str">
            <v>Milata</v>
          </cell>
          <cell r="AD553" t="str">
            <v>Lohmüller</v>
          </cell>
          <cell r="AE553" t="str">
            <v>kein 3. SR</v>
          </cell>
        </row>
        <row r="555">
          <cell r="W555" t="str">
            <v>Sonntag, den 04.06.2006</v>
          </cell>
        </row>
        <row r="556">
          <cell r="S556" t="str">
            <v>Zeit</v>
          </cell>
          <cell r="T556" t="str">
            <v>Spielnr.</v>
          </cell>
          <cell r="U556" t="str">
            <v>Liga</v>
          </cell>
          <cell r="V556" t="str">
            <v>Halle</v>
          </cell>
          <cell r="W556" t="str">
            <v>Team A</v>
          </cell>
          <cell r="Y556" t="str">
            <v>Team B</v>
          </cell>
          <cell r="Z556" t="str">
            <v>Kampfgericht</v>
          </cell>
          <cell r="AA556" t="str">
            <v>Erg A</v>
          </cell>
          <cell r="AB556" t="str">
            <v>Erg B</v>
          </cell>
        </row>
        <row r="557">
          <cell r="W557" t="str">
            <v>Halle VA - Ostpreußendamm unten</v>
          </cell>
        </row>
        <row r="559">
          <cell r="Q559" t="str">
            <v>HeHi-054</v>
          </cell>
          <cell r="R559">
            <v>38872</v>
          </cell>
          <cell r="S559" t="str">
            <v>09.00</v>
          </cell>
          <cell r="T559" t="str">
            <v>SO•0900•VA</v>
          </cell>
          <cell r="U559" t="str">
            <v>HeHi Pl 1-16</v>
          </cell>
          <cell r="V559" t="str">
            <v>Ostpreußendamm unten</v>
          </cell>
          <cell r="W559" t="str">
            <v>Sportverein Berne 2</v>
          </cell>
          <cell r="X559" t="str">
            <v xml:space="preserve"> -</v>
          </cell>
          <cell r="Y559" t="str">
            <v>C-R-T-G´s Finest</v>
          </cell>
          <cell r="Z559" t="str">
            <v>HeHi  VfL Hameln</v>
          </cell>
          <cell r="AA559">
            <v>38</v>
          </cell>
          <cell r="AB559">
            <v>43</v>
          </cell>
          <cell r="AC559" t="str">
            <v>Koutek</v>
          </cell>
          <cell r="AD559" t="str">
            <v>Lohmüller</v>
          </cell>
          <cell r="AE559" t="str">
            <v>kein 3. SR</v>
          </cell>
        </row>
        <row r="560">
          <cell r="Q560" t="str">
            <v>HeHi-053</v>
          </cell>
          <cell r="R560">
            <v>38872</v>
          </cell>
          <cell r="S560" t="str">
            <v>09.45</v>
          </cell>
          <cell r="T560" t="str">
            <v>SO•0945•VA</v>
          </cell>
          <cell r="U560" t="str">
            <v>HeHi Pl 1-16</v>
          </cell>
          <cell r="V560" t="str">
            <v>Ostpreußendamm unten</v>
          </cell>
          <cell r="W560" t="str">
            <v>VfL Hameln</v>
          </cell>
          <cell r="X560" t="str">
            <v xml:space="preserve"> -</v>
          </cell>
          <cell r="Y560" t="str">
            <v>Basket Clubs Vienna</v>
          </cell>
          <cell r="Z560" t="str">
            <v>HeHi  C-R-T-G´s Finest</v>
          </cell>
          <cell r="AA560">
            <v>36</v>
          </cell>
          <cell r="AB560">
            <v>27</v>
          </cell>
          <cell r="AC560" t="str">
            <v>Koutek</v>
          </cell>
          <cell r="AD560" t="str">
            <v>Lohmüller</v>
          </cell>
          <cell r="AE560" t="str">
            <v>kein 3. SR</v>
          </cell>
        </row>
        <row r="561">
          <cell r="Q561" t="str">
            <v>DaHi-27</v>
          </cell>
          <cell r="R561">
            <v>38872</v>
          </cell>
          <cell r="S561" t="str">
            <v>10.30</v>
          </cell>
          <cell r="T561" t="str">
            <v>SO•1030•VA</v>
          </cell>
          <cell r="U561" t="str">
            <v>DaHi Pl 1-16</v>
          </cell>
          <cell r="V561" t="str">
            <v>Ostpreußendamm unten</v>
          </cell>
          <cell r="W561" t="str">
            <v>Lidingo Basket</v>
          </cell>
          <cell r="X561" t="str">
            <v xml:space="preserve"> -</v>
          </cell>
          <cell r="Y561" t="str">
            <v>VfL Grasdorf</v>
          </cell>
          <cell r="Z561" t="str">
            <v>HeHi  Basket Clubs Vienna</v>
          </cell>
          <cell r="AA561">
            <v>24</v>
          </cell>
          <cell r="AB561">
            <v>22</v>
          </cell>
          <cell r="AC561" t="str">
            <v>Brewczyski</v>
          </cell>
          <cell r="AD561" t="str">
            <v>Cyniak</v>
          </cell>
          <cell r="AE561" t="str">
            <v>kein 3. SR</v>
          </cell>
        </row>
        <row r="562">
          <cell r="Q562" t="str">
            <v>DaHi-28</v>
          </cell>
          <cell r="R562">
            <v>38872</v>
          </cell>
          <cell r="S562" t="str">
            <v>11.15</v>
          </cell>
          <cell r="T562" t="str">
            <v>SO•1115•VA</v>
          </cell>
          <cell r="U562" t="str">
            <v>DaHi Pl 1-16</v>
          </cell>
          <cell r="V562" t="str">
            <v>Ostpreußendamm unten</v>
          </cell>
          <cell r="W562" t="str">
            <v>Walddörfer SV 1</v>
          </cell>
          <cell r="X562" t="str">
            <v xml:space="preserve"> -</v>
          </cell>
          <cell r="Y562" t="str">
            <v>BBZ 95 Leverkusen 1</v>
          </cell>
          <cell r="Z562" t="str">
            <v>DaHi  VfL Grasdorf</v>
          </cell>
          <cell r="AA562">
            <v>19</v>
          </cell>
          <cell r="AB562">
            <v>40</v>
          </cell>
          <cell r="AC562" t="str">
            <v>Brewczyski</v>
          </cell>
          <cell r="AD562" t="str">
            <v>Cyniak</v>
          </cell>
          <cell r="AE562" t="str">
            <v>kein 3. SR</v>
          </cell>
        </row>
        <row r="563">
          <cell r="Q563" t="str">
            <v>HeHi-061</v>
          </cell>
          <cell r="R563">
            <v>38872</v>
          </cell>
          <cell r="S563" t="str">
            <v>12.00</v>
          </cell>
          <cell r="T563" t="str">
            <v>SO•1200•VA</v>
          </cell>
          <cell r="U563" t="str">
            <v>HeHi Gr 17-32</v>
          </cell>
          <cell r="V563" t="str">
            <v>Ostpreußendamm unten</v>
          </cell>
          <cell r="W563" t="str">
            <v>SC Rist Wedel</v>
          </cell>
          <cell r="X563" t="str">
            <v xml:space="preserve"> -</v>
          </cell>
          <cell r="Y563" t="str">
            <v>VfL Pinneberg 1</v>
          </cell>
          <cell r="Z563" t="str">
            <v>DaHi  BBZ 95 Leverkusen 1</v>
          </cell>
          <cell r="AA563">
            <v>0</v>
          </cell>
          <cell r="AB563">
            <v>20</v>
          </cell>
          <cell r="AC563" t="str">
            <v>Stange</v>
          </cell>
          <cell r="AD563" t="str">
            <v>Kolar</v>
          </cell>
          <cell r="AE563" t="str">
            <v>kein 3. SR</v>
          </cell>
        </row>
        <row r="564">
          <cell r="Q564" t="str">
            <v>HeHi-062</v>
          </cell>
          <cell r="R564">
            <v>38872</v>
          </cell>
          <cell r="S564" t="str">
            <v>12.45</v>
          </cell>
          <cell r="T564" t="str">
            <v>SO•1245•VA</v>
          </cell>
          <cell r="U564" t="str">
            <v>HeHi Gr 17-32</v>
          </cell>
          <cell r="V564" t="str">
            <v>Ostpreußendamm unten</v>
          </cell>
          <cell r="W564" t="str">
            <v>Eintracht Frankfurt</v>
          </cell>
          <cell r="X564" t="str">
            <v xml:space="preserve"> -</v>
          </cell>
          <cell r="Y564" t="str">
            <v>TuS Bothfeld</v>
          </cell>
          <cell r="Z564" t="str">
            <v>HeHi  VfL Pinneberg 1</v>
          </cell>
          <cell r="AA564">
            <v>40</v>
          </cell>
          <cell r="AB564">
            <v>57</v>
          </cell>
          <cell r="AC564" t="str">
            <v>Stange</v>
          </cell>
          <cell r="AD564" t="str">
            <v>Kolar</v>
          </cell>
          <cell r="AE564" t="str">
            <v>kein 3. SR</v>
          </cell>
        </row>
        <row r="565">
          <cell r="Q565" t="str">
            <v>HeLo-15</v>
          </cell>
          <cell r="R565">
            <v>38872</v>
          </cell>
          <cell r="S565" t="str">
            <v>13.30</v>
          </cell>
          <cell r="T565" t="str">
            <v>SO•1330•VA</v>
          </cell>
          <cell r="U565" t="str">
            <v>HeLo Pl 1-8</v>
          </cell>
          <cell r="V565" t="str">
            <v>Ostpreußendamm unten</v>
          </cell>
          <cell r="W565" t="str">
            <v>TuS Lichterfelde</v>
          </cell>
          <cell r="X565" t="str">
            <v xml:space="preserve"> -</v>
          </cell>
          <cell r="Y565" t="str">
            <v>BG Zehlendorf 3</v>
          </cell>
          <cell r="Z565" t="str">
            <v>HeHi  TuS Bothfeld</v>
          </cell>
          <cell r="AA565">
            <v>42</v>
          </cell>
          <cell r="AB565">
            <v>40</v>
          </cell>
          <cell r="AC565" t="str">
            <v>Bukowski</v>
          </cell>
          <cell r="AD565" t="str">
            <v>Kolar</v>
          </cell>
          <cell r="AE565" t="str">
            <v>kein 3. SR</v>
          </cell>
        </row>
        <row r="566">
          <cell r="Q566" t="str">
            <v>HeLo-16</v>
          </cell>
          <cell r="R566">
            <v>38872</v>
          </cell>
          <cell r="S566" t="str">
            <v>14.15</v>
          </cell>
          <cell r="T566" t="str">
            <v>SO•1415•VA</v>
          </cell>
          <cell r="U566" t="str">
            <v>HeLo Pl 1-8</v>
          </cell>
          <cell r="V566" t="str">
            <v>Ostpreußendamm unten</v>
          </cell>
          <cell r="W566" t="str">
            <v>Hellas Basket Berlin</v>
          </cell>
          <cell r="X566" t="str">
            <v xml:space="preserve"> -</v>
          </cell>
          <cell r="Y566" t="str">
            <v>DBV Charlottenburg</v>
          </cell>
          <cell r="Z566" t="str">
            <v>HeLo  BG Zehlendorf 3</v>
          </cell>
          <cell r="AA566">
            <v>21</v>
          </cell>
          <cell r="AB566">
            <v>60</v>
          </cell>
          <cell r="AC566" t="str">
            <v>Wüllner</v>
          </cell>
          <cell r="AD566" t="str">
            <v>Bukowski</v>
          </cell>
          <cell r="AE566" t="str">
            <v>kein 3. SR</v>
          </cell>
        </row>
        <row r="567">
          <cell r="Q567" t="str">
            <v>HeHi-071</v>
          </cell>
          <cell r="R567">
            <v>38872</v>
          </cell>
          <cell r="S567" t="str">
            <v>15.00</v>
          </cell>
          <cell r="T567" t="str">
            <v>SO•1500•VA</v>
          </cell>
          <cell r="U567" t="str">
            <v>HeHi Pl 9-16</v>
          </cell>
          <cell r="V567" t="str">
            <v>Ostpreußendamm unten</v>
          </cell>
          <cell r="W567" t="str">
            <v>Sportverein Berne 2</v>
          </cell>
          <cell r="X567" t="str">
            <v xml:space="preserve"> -</v>
          </cell>
          <cell r="Y567" t="str">
            <v>Basket Clubs Vienna</v>
          </cell>
          <cell r="Z567" t="str">
            <v>HeLo  DBV Charlottenburg</v>
          </cell>
          <cell r="AA567">
            <v>48</v>
          </cell>
          <cell r="AB567">
            <v>32</v>
          </cell>
          <cell r="AC567" t="str">
            <v>Wüllner</v>
          </cell>
          <cell r="AD567" t="str">
            <v>van der Bij</v>
          </cell>
          <cell r="AE567" t="str">
            <v>kein 3. SR</v>
          </cell>
        </row>
        <row r="568">
          <cell r="Q568" t="str">
            <v>HeHi-067</v>
          </cell>
          <cell r="R568">
            <v>38872</v>
          </cell>
          <cell r="S568" t="str">
            <v>15.45</v>
          </cell>
          <cell r="T568" t="str">
            <v>SO•1545•VA</v>
          </cell>
          <cell r="U568" t="str">
            <v>HeHi Pl 1-8</v>
          </cell>
          <cell r="V568" t="str">
            <v>Ostpreußendamm unten</v>
          </cell>
          <cell r="W568" t="str">
            <v>VfL Hameln</v>
          </cell>
          <cell r="X568" t="str">
            <v xml:space="preserve"> -</v>
          </cell>
          <cell r="Y568" t="str">
            <v>C-R-T-G´s Finest</v>
          </cell>
          <cell r="Z568" t="str">
            <v>HeHi  Basket Clubs Vienna</v>
          </cell>
          <cell r="AA568">
            <v>50</v>
          </cell>
          <cell r="AB568">
            <v>36</v>
          </cell>
          <cell r="AC568" t="str">
            <v>Harden</v>
          </cell>
          <cell r="AD568" t="str">
            <v>Jerab</v>
          </cell>
          <cell r="AE568" t="str">
            <v>kein 3. SR</v>
          </cell>
        </row>
        <row r="569">
          <cell r="Q569" t="str">
            <v>DaHi-34</v>
          </cell>
          <cell r="R569">
            <v>38872</v>
          </cell>
          <cell r="S569" t="str">
            <v>16.30</v>
          </cell>
          <cell r="T569" t="str">
            <v>SO•1630•VA</v>
          </cell>
          <cell r="U569" t="str">
            <v>DaHi Pl 1-8</v>
          </cell>
          <cell r="V569" t="str">
            <v>Ostpreußendamm unten</v>
          </cell>
          <cell r="W569" t="str">
            <v>Lidingo Basket</v>
          </cell>
          <cell r="X569" t="str">
            <v xml:space="preserve"> -</v>
          </cell>
          <cell r="Y569" t="str">
            <v>BBZ 95 Leverkusen 1</v>
          </cell>
          <cell r="Z569" t="str">
            <v>HeHi  C-R-T-G´s Finest</v>
          </cell>
          <cell r="AA569">
            <v>40</v>
          </cell>
          <cell r="AB569">
            <v>34</v>
          </cell>
          <cell r="AC569" t="str">
            <v>Harden</v>
          </cell>
          <cell r="AD569" t="str">
            <v>Jerab</v>
          </cell>
          <cell r="AE569" t="str">
            <v>kein 3. SR</v>
          </cell>
        </row>
        <row r="570">
          <cell r="Q570" t="str">
            <v>DaHi-38</v>
          </cell>
          <cell r="R570">
            <v>38872</v>
          </cell>
          <cell r="S570" t="str">
            <v>17.15</v>
          </cell>
          <cell r="T570" t="str">
            <v>SO•1715•VA</v>
          </cell>
          <cell r="U570" t="str">
            <v>DaHi Pl 9-16</v>
          </cell>
          <cell r="V570" t="str">
            <v>Ostpreußendamm unten</v>
          </cell>
          <cell r="W570" t="str">
            <v>Walddörfer SV 1</v>
          </cell>
          <cell r="X570" t="str">
            <v xml:space="preserve"> -</v>
          </cell>
          <cell r="Y570" t="str">
            <v>VfL Grasdorf</v>
          </cell>
          <cell r="Z570" t="str">
            <v>DaHi  BBZ 95 Leverkusen 1</v>
          </cell>
          <cell r="AA570">
            <v>39</v>
          </cell>
          <cell r="AB570">
            <v>49</v>
          </cell>
          <cell r="AC570" t="str">
            <v>Pencik</v>
          </cell>
          <cell r="AD570" t="str">
            <v>Willemze</v>
          </cell>
          <cell r="AE570" t="str">
            <v>kein 3. SR</v>
          </cell>
        </row>
        <row r="571">
          <cell r="Q571" t="str">
            <v>HeHi-079</v>
          </cell>
          <cell r="R571">
            <v>38872</v>
          </cell>
          <cell r="S571" t="str">
            <v>18.00</v>
          </cell>
          <cell r="T571" t="str">
            <v>SO•1800•VA</v>
          </cell>
          <cell r="U571" t="str">
            <v>HeHi Pl 25-32</v>
          </cell>
          <cell r="V571" t="str">
            <v>Ostpreußendamm unten</v>
          </cell>
          <cell r="W571" t="str">
            <v>Eintracht Frankfurt</v>
          </cell>
          <cell r="X571" t="str">
            <v xml:space="preserve"> -</v>
          </cell>
          <cell r="Y571" t="str">
            <v>SC Rist Wedel</v>
          </cell>
          <cell r="Z571" t="str">
            <v>DaHi  VfL Grasdorf</v>
          </cell>
          <cell r="AA571">
            <v>20</v>
          </cell>
          <cell r="AB571">
            <v>0</v>
          </cell>
          <cell r="AC571" t="str">
            <v>Pencik</v>
          </cell>
          <cell r="AD571" t="str">
            <v>Willemze</v>
          </cell>
          <cell r="AE571" t="str">
            <v>kein 3. SR</v>
          </cell>
        </row>
        <row r="572">
          <cell r="Q572" t="str">
            <v>HeHi-075</v>
          </cell>
          <cell r="R572">
            <v>38872</v>
          </cell>
          <cell r="S572" t="str">
            <v>18.45</v>
          </cell>
          <cell r="T572" t="str">
            <v>SO•1845•VA</v>
          </cell>
          <cell r="U572" t="str">
            <v>HeHi Pl 17-24</v>
          </cell>
          <cell r="V572" t="str">
            <v>Ostpreußendamm unten</v>
          </cell>
          <cell r="W572" t="str">
            <v>VfL Pinneberg 1</v>
          </cell>
          <cell r="X572" t="str">
            <v xml:space="preserve"> -</v>
          </cell>
          <cell r="Y572" t="str">
            <v>TuS Bothfeld</v>
          </cell>
          <cell r="Z572" t="str">
            <v>HeHi  SC Rist Wedel</v>
          </cell>
          <cell r="AA572">
            <v>0</v>
          </cell>
          <cell r="AB572">
            <v>20</v>
          </cell>
          <cell r="AC572" t="str">
            <v>Walewski</v>
          </cell>
          <cell r="AD572" t="str">
            <v>Busch</v>
          </cell>
          <cell r="AE572" t="str">
            <v>kein 3. SR</v>
          </cell>
        </row>
        <row r="573">
          <cell r="Q573" t="str">
            <v>HeLo-20</v>
          </cell>
          <cell r="R573">
            <v>38872</v>
          </cell>
          <cell r="S573" t="str">
            <v>19.30</v>
          </cell>
          <cell r="T573" t="str">
            <v>SO•1930•VA</v>
          </cell>
          <cell r="U573" t="str">
            <v>HeLo Pl 5-8</v>
          </cell>
          <cell r="V573" t="str">
            <v>Ostpreußendamm unten</v>
          </cell>
          <cell r="W573" t="str">
            <v>Hellas Basket Berlin</v>
          </cell>
          <cell r="X573" t="str">
            <v xml:space="preserve"> -</v>
          </cell>
          <cell r="Y573" t="str">
            <v>BG Zehlendorf 3</v>
          </cell>
          <cell r="Z573" t="str">
            <v>HeHi  TuS Bothfeld</v>
          </cell>
          <cell r="AA573">
            <v>42</v>
          </cell>
          <cell r="AB573">
            <v>39</v>
          </cell>
          <cell r="AC573" t="str">
            <v>Walewski</v>
          </cell>
          <cell r="AD573" t="str">
            <v>Busch</v>
          </cell>
          <cell r="AE573" t="str">
            <v>kein 3. SR</v>
          </cell>
        </row>
        <row r="574">
          <cell r="Q574" t="str">
            <v>HeLo-18</v>
          </cell>
          <cell r="R574">
            <v>38872</v>
          </cell>
          <cell r="S574" t="str">
            <v>20.15</v>
          </cell>
          <cell r="T574" t="str">
            <v>SO•2015•VA</v>
          </cell>
          <cell r="U574" t="str">
            <v>HeLo Pl 1-4</v>
          </cell>
          <cell r="V574" t="str">
            <v>Ostpreußendamm unten</v>
          </cell>
          <cell r="W574" t="str">
            <v>TuS Lichterfelde</v>
          </cell>
          <cell r="X574" t="str">
            <v xml:space="preserve"> -</v>
          </cell>
          <cell r="Y574" t="str">
            <v>DBV Charlottenburg</v>
          </cell>
          <cell r="Z574" t="str">
            <v>HeLo  BG Zehlendorf 3</v>
          </cell>
          <cell r="AA574">
            <v>27</v>
          </cell>
          <cell r="AB574">
            <v>39</v>
          </cell>
          <cell r="AC574" t="str">
            <v>Dorobisz</v>
          </cell>
          <cell r="AD574" t="str">
            <v>Koc</v>
          </cell>
          <cell r="AE574" t="str">
            <v>kein 3. SR</v>
          </cell>
        </row>
        <row r="575">
          <cell r="Q575" t="str">
            <v>HeHi-082</v>
          </cell>
          <cell r="R575">
            <v>38872</v>
          </cell>
          <cell r="S575" t="str">
            <v>21.00</v>
          </cell>
          <cell r="T575" t="str">
            <v>SO•2100•VA</v>
          </cell>
          <cell r="U575" t="str">
            <v>HeHi Pl 1-4</v>
          </cell>
          <cell r="V575" t="str">
            <v>Ostpreußendamm unten</v>
          </cell>
          <cell r="W575" t="str">
            <v>VfL Hameln</v>
          </cell>
          <cell r="X575" t="str">
            <v xml:space="preserve"> -</v>
          </cell>
          <cell r="Y575" t="str">
            <v>Rhein Energie Köln</v>
          </cell>
          <cell r="Z575" t="str">
            <v>HeLo  DBV Charlottenburg</v>
          </cell>
          <cell r="AA575">
            <v>51</v>
          </cell>
          <cell r="AB575">
            <v>48</v>
          </cell>
          <cell r="AC575" t="str">
            <v>Dorobisz</v>
          </cell>
          <cell r="AD575" t="str">
            <v>Koc</v>
          </cell>
          <cell r="AE575" t="str">
            <v>kein 3. SR</v>
          </cell>
        </row>
        <row r="578">
          <cell r="W578" t="str">
            <v>Halle VB - Ostpreußendamm oben</v>
          </cell>
        </row>
        <row r="580">
          <cell r="Q580" t="str">
            <v>HeHi-052</v>
          </cell>
          <cell r="R580">
            <v>38872</v>
          </cell>
          <cell r="S580" t="str">
            <v>09.00</v>
          </cell>
          <cell r="T580" t="str">
            <v>SO•0900•VB</v>
          </cell>
          <cell r="U580" t="str">
            <v>HeHi Pl 1-16</v>
          </cell>
          <cell r="V580" t="str">
            <v>Ostpreußendamm oben</v>
          </cell>
          <cell r="W580" t="str">
            <v>Braunschweiger BG 1</v>
          </cell>
          <cell r="X580" t="str">
            <v xml:space="preserve"> -</v>
          </cell>
          <cell r="Y580" t="str">
            <v>Galabasket.de</v>
          </cell>
          <cell r="Z580" t="str">
            <v>HeHi  Lidingo Basket</v>
          </cell>
          <cell r="AA580">
            <v>35</v>
          </cell>
          <cell r="AB580">
            <v>66</v>
          </cell>
          <cell r="AC580" t="str">
            <v>Prokes</v>
          </cell>
          <cell r="AD580" t="str">
            <v>Weege</v>
          </cell>
          <cell r="AE580" t="str">
            <v>kein 3. SR</v>
          </cell>
        </row>
        <row r="581">
          <cell r="Q581" t="str">
            <v>HeHi-051</v>
          </cell>
          <cell r="R581">
            <v>38872</v>
          </cell>
          <cell r="S581" t="str">
            <v>09.45</v>
          </cell>
          <cell r="T581" t="str">
            <v>SO•0945•VB</v>
          </cell>
          <cell r="U581" t="str">
            <v>HeHi Pl 1-16</v>
          </cell>
          <cell r="V581" t="str">
            <v>Ostpreußendamm oben</v>
          </cell>
          <cell r="W581" t="str">
            <v>Lidingo Basket</v>
          </cell>
          <cell r="X581" t="str">
            <v xml:space="preserve"> -</v>
          </cell>
          <cell r="Y581" t="str">
            <v>UKJ Tyrolia 1</v>
          </cell>
          <cell r="Z581" t="str">
            <v>HeHi  Galabasket.de</v>
          </cell>
          <cell r="AA581">
            <v>46</v>
          </cell>
          <cell r="AB581">
            <v>42</v>
          </cell>
          <cell r="AC581" t="str">
            <v>Prokes</v>
          </cell>
          <cell r="AD581" t="str">
            <v>Weege</v>
          </cell>
          <cell r="AE581" t="str">
            <v>kein 3. SR</v>
          </cell>
        </row>
        <row r="582">
          <cell r="Q582" t="str">
            <v>DaHi-29</v>
          </cell>
          <cell r="R582">
            <v>38872</v>
          </cell>
          <cell r="S582" t="str">
            <v>10.30</v>
          </cell>
          <cell r="T582" t="str">
            <v>SO•1030•VB</v>
          </cell>
          <cell r="U582" t="str">
            <v>DaHi Pl 1-16</v>
          </cell>
          <cell r="V582" t="str">
            <v>Ostpreußendamm oben</v>
          </cell>
          <cell r="W582" t="str">
            <v>MTV Trb. Lüneburg 1</v>
          </cell>
          <cell r="X582" t="str">
            <v xml:space="preserve"> -</v>
          </cell>
          <cell r="Y582" t="str">
            <v>Flying French</v>
          </cell>
          <cell r="Z582" t="str">
            <v>HeHi  UKJ Tyrolia 1</v>
          </cell>
          <cell r="AA582">
            <v>11</v>
          </cell>
          <cell r="AB582">
            <v>47</v>
          </cell>
          <cell r="AC582" t="str">
            <v>Bartosz</v>
          </cell>
          <cell r="AD582" t="str">
            <v>Chudzicki</v>
          </cell>
          <cell r="AE582" t="str">
            <v>kein 3. SR</v>
          </cell>
        </row>
        <row r="583">
          <cell r="Q583" t="str">
            <v>DaHi-30</v>
          </cell>
          <cell r="R583">
            <v>38872</v>
          </cell>
          <cell r="S583" t="str">
            <v>11.15</v>
          </cell>
          <cell r="T583" t="str">
            <v>SO•1115•VB</v>
          </cell>
          <cell r="U583" t="str">
            <v>DaHi Pl 1-16</v>
          </cell>
          <cell r="V583" t="str">
            <v>Ostpreußendamm oben</v>
          </cell>
          <cell r="W583" t="str">
            <v>Kuenring Wien 1</v>
          </cell>
          <cell r="X583" t="str">
            <v xml:space="preserve"> -</v>
          </cell>
          <cell r="Y583" t="str">
            <v>BBG Revival</v>
          </cell>
          <cell r="Z583" t="str">
            <v>DaHi  Flying French</v>
          </cell>
          <cell r="AA583">
            <v>25</v>
          </cell>
          <cell r="AB583">
            <v>29</v>
          </cell>
          <cell r="AC583" t="str">
            <v>Bartosz</v>
          </cell>
          <cell r="AD583" t="str">
            <v>Chudzicki</v>
          </cell>
          <cell r="AE583" t="str">
            <v>kein 3. SR</v>
          </cell>
        </row>
        <row r="584">
          <cell r="Q584" t="str">
            <v>HeHi-063</v>
          </cell>
          <cell r="R584">
            <v>38872</v>
          </cell>
          <cell r="S584" t="str">
            <v>12.00</v>
          </cell>
          <cell r="T584" t="str">
            <v>SO•1200•VB</v>
          </cell>
          <cell r="U584" t="str">
            <v>HeHi Gr 17-32</v>
          </cell>
          <cell r="V584" t="str">
            <v>Ostpreußendamm oben</v>
          </cell>
          <cell r="W584" t="str">
            <v>Motala Basket</v>
          </cell>
          <cell r="X584" t="str">
            <v xml:space="preserve"> -</v>
          </cell>
          <cell r="Y584" t="str">
            <v>MTV Itzehoe Eagles</v>
          </cell>
          <cell r="Z584" t="str">
            <v>DaHi  BBG Revival</v>
          </cell>
          <cell r="AA584">
            <v>20</v>
          </cell>
          <cell r="AB584">
            <v>0</v>
          </cell>
          <cell r="AC584" t="str">
            <v>Sinterniklaas</v>
          </cell>
          <cell r="AD584" t="str">
            <v>Vecera</v>
          </cell>
          <cell r="AE584" t="str">
            <v>kein 3. SR</v>
          </cell>
        </row>
        <row r="585">
          <cell r="Q585" t="str">
            <v>HeHi-064</v>
          </cell>
          <cell r="R585">
            <v>38872</v>
          </cell>
          <cell r="S585" t="str">
            <v>12.45</v>
          </cell>
          <cell r="T585" t="str">
            <v>SO•1245•VB</v>
          </cell>
          <cell r="U585" t="str">
            <v>HeHi Gr 17-32</v>
          </cell>
          <cell r="V585" t="str">
            <v>Ostpreußendamm oben</v>
          </cell>
          <cell r="W585" t="str">
            <v>CB Recklinghausen</v>
          </cell>
          <cell r="X585" t="str">
            <v xml:space="preserve"> -</v>
          </cell>
          <cell r="Y585" t="str">
            <v>Hamburg Rahlstedt</v>
          </cell>
          <cell r="Z585" t="str">
            <v>HeHi  MTV Itzehoe Eagles</v>
          </cell>
          <cell r="AA585">
            <v>39</v>
          </cell>
          <cell r="AB585">
            <v>48</v>
          </cell>
          <cell r="AC585" t="str">
            <v>Sinterniklaas</v>
          </cell>
          <cell r="AD585" t="str">
            <v>Vecera</v>
          </cell>
          <cell r="AE585" t="str">
            <v>kein 3. SR</v>
          </cell>
        </row>
        <row r="586">
          <cell r="Q586" t="str">
            <v>HeLo-28</v>
          </cell>
          <cell r="R586">
            <v>38872</v>
          </cell>
          <cell r="S586" t="str">
            <v>13.30</v>
          </cell>
          <cell r="T586" t="str">
            <v>SO•1330•VB</v>
          </cell>
          <cell r="U586" t="str">
            <v>HeLo Gr A</v>
          </cell>
          <cell r="V586" t="str">
            <v>Ostpreußendamm oben</v>
          </cell>
          <cell r="W586" t="str">
            <v>SSC Südwest</v>
          </cell>
          <cell r="X586" t="str">
            <v xml:space="preserve"> -</v>
          </cell>
          <cell r="Y586" t="str">
            <v>UKJ Tyrolia 2</v>
          </cell>
          <cell r="Z586" t="str">
            <v>HeHi  Hamburg Rahlstedt</v>
          </cell>
          <cell r="AA586">
            <v>29</v>
          </cell>
          <cell r="AB586">
            <v>43</v>
          </cell>
          <cell r="AC586" t="str">
            <v>Sinterniklaas</v>
          </cell>
          <cell r="AD586" t="str">
            <v>van der Bij</v>
          </cell>
          <cell r="AE586" t="str">
            <v>kein 3. SR</v>
          </cell>
        </row>
        <row r="587">
          <cell r="Q587" t="str">
            <v>HeLo-13</v>
          </cell>
          <cell r="R587">
            <v>38872</v>
          </cell>
          <cell r="S587" t="str">
            <v>14.15</v>
          </cell>
          <cell r="T587" t="str">
            <v>SO•1415•VB</v>
          </cell>
          <cell r="U587" t="str">
            <v>HeLo Pl 1-8</v>
          </cell>
          <cell r="V587" t="str">
            <v>Ostpreußendamm oben</v>
          </cell>
          <cell r="W587" t="str">
            <v>Walddörfer SV</v>
          </cell>
          <cell r="X587" t="str">
            <v xml:space="preserve"> -</v>
          </cell>
          <cell r="Y587" t="str">
            <v>BG Zehlendorf 2</v>
          </cell>
          <cell r="Z587" t="str">
            <v>HeLo  UKJ Tyrolia 2</v>
          </cell>
          <cell r="AA587">
            <v>25</v>
          </cell>
          <cell r="AB587">
            <v>32</v>
          </cell>
          <cell r="AC587" t="str">
            <v>Ulu</v>
          </cell>
          <cell r="AD587" t="str">
            <v>Freisfeld</v>
          </cell>
          <cell r="AE587" t="str">
            <v>kein 3. SR</v>
          </cell>
        </row>
        <row r="588">
          <cell r="Q588" t="str">
            <v>HeHi-070</v>
          </cell>
          <cell r="R588">
            <v>38872</v>
          </cell>
          <cell r="S588" t="str">
            <v>15.00</v>
          </cell>
          <cell r="T588" t="str">
            <v>SO•1500•VB</v>
          </cell>
          <cell r="U588" t="str">
            <v>HeHi Pl 9-16</v>
          </cell>
          <cell r="V588" t="str">
            <v>Ostpreußendamm oben</v>
          </cell>
          <cell r="W588" t="str">
            <v>Braunschweiger BG 1</v>
          </cell>
          <cell r="X588" t="str">
            <v xml:space="preserve"> -</v>
          </cell>
          <cell r="Y588" t="str">
            <v>UKJ Tyrolia 1</v>
          </cell>
          <cell r="Z588" t="str">
            <v>HeLo  BG Zehlendorf 2</v>
          </cell>
          <cell r="AA588">
            <v>41</v>
          </cell>
          <cell r="AB588">
            <v>38</v>
          </cell>
          <cell r="AC588" t="str">
            <v>Ulu</v>
          </cell>
          <cell r="AD588" t="str">
            <v>Freisfeld</v>
          </cell>
          <cell r="AE588" t="str">
            <v>kein 3. SR</v>
          </cell>
        </row>
        <row r="589">
          <cell r="Q589" t="str">
            <v>HeHi-066</v>
          </cell>
          <cell r="R589">
            <v>38872</v>
          </cell>
          <cell r="S589" t="str">
            <v>15.45</v>
          </cell>
          <cell r="T589" t="str">
            <v>SO•1545•VB</v>
          </cell>
          <cell r="U589" t="str">
            <v>HeHi Pl 1-8</v>
          </cell>
          <cell r="V589" t="str">
            <v>Ostpreußendamm oben</v>
          </cell>
          <cell r="W589" t="str">
            <v>Lidingo Basket</v>
          </cell>
          <cell r="X589" t="str">
            <v xml:space="preserve"> -</v>
          </cell>
          <cell r="Y589" t="str">
            <v>Galabasket.de</v>
          </cell>
          <cell r="Z589" t="str">
            <v>HeHi  UKJ Tyrolia 1</v>
          </cell>
          <cell r="AA589">
            <v>26</v>
          </cell>
          <cell r="AB589">
            <v>41</v>
          </cell>
          <cell r="AC589" t="str">
            <v>Baloun</v>
          </cell>
          <cell r="AD589" t="str">
            <v>Kolar</v>
          </cell>
          <cell r="AE589" t="str">
            <v>kein 3. SR</v>
          </cell>
        </row>
        <row r="590">
          <cell r="Q590" t="str">
            <v>DaHi-35</v>
          </cell>
          <cell r="R590">
            <v>38872</v>
          </cell>
          <cell r="S590" t="str">
            <v>16.30</v>
          </cell>
          <cell r="T590" t="str">
            <v>SO•1630•VB</v>
          </cell>
          <cell r="U590" t="str">
            <v>DaHi Pl 1-8</v>
          </cell>
          <cell r="V590" t="str">
            <v>Ostpreußendamm oben</v>
          </cell>
          <cell r="W590" t="str">
            <v>Flying French</v>
          </cell>
          <cell r="X590" t="str">
            <v xml:space="preserve"> -</v>
          </cell>
          <cell r="Y590" t="str">
            <v>BBG Revival</v>
          </cell>
          <cell r="Z590" t="str">
            <v>HeHi  Galabasket.de</v>
          </cell>
          <cell r="AA590">
            <v>41</v>
          </cell>
          <cell r="AB590">
            <v>31</v>
          </cell>
          <cell r="AC590" t="str">
            <v>Baloun</v>
          </cell>
          <cell r="AD590" t="str">
            <v>Kolar</v>
          </cell>
          <cell r="AE590" t="str">
            <v>kein 3. SR</v>
          </cell>
        </row>
        <row r="591">
          <cell r="Q591" t="str">
            <v>DaHi-39</v>
          </cell>
          <cell r="R591">
            <v>38872</v>
          </cell>
          <cell r="S591" t="str">
            <v>17.15</v>
          </cell>
          <cell r="T591" t="str">
            <v>SO•1715•VB</v>
          </cell>
          <cell r="U591" t="str">
            <v>DaHi Pl 9-16</v>
          </cell>
          <cell r="V591" t="str">
            <v>Ostpreußendamm oben</v>
          </cell>
          <cell r="W591" t="str">
            <v>Kuenring Wien 1</v>
          </cell>
          <cell r="X591" t="str">
            <v xml:space="preserve"> -</v>
          </cell>
          <cell r="Y591" t="str">
            <v>MTV Trb. Lüneburg 1</v>
          </cell>
          <cell r="Z591" t="str">
            <v>DaHi  BBG Revival</v>
          </cell>
          <cell r="AA591">
            <v>28</v>
          </cell>
          <cell r="AB591">
            <v>24</v>
          </cell>
          <cell r="AC591" t="str">
            <v>Gise</v>
          </cell>
          <cell r="AD591" t="str">
            <v>Haelewyck</v>
          </cell>
          <cell r="AE591" t="str">
            <v>kein 3. SR</v>
          </cell>
        </row>
        <row r="592">
          <cell r="Q592" t="str">
            <v>HeHi-080</v>
          </cell>
          <cell r="R592">
            <v>38872</v>
          </cell>
          <cell r="S592" t="str">
            <v>18.00</v>
          </cell>
          <cell r="T592" t="str">
            <v>SO•1800•VB</v>
          </cell>
          <cell r="U592" t="str">
            <v>HeHi Pl 25-32</v>
          </cell>
          <cell r="V592" t="str">
            <v>Ostpreußendamm oben</v>
          </cell>
          <cell r="W592" t="str">
            <v>CB Recklinghausen</v>
          </cell>
          <cell r="X592" t="str">
            <v xml:space="preserve"> -</v>
          </cell>
          <cell r="Y592" t="str">
            <v>MTV Itzehoe Eagles</v>
          </cell>
          <cell r="Z592" t="str">
            <v>DaHi  MTV Trb. Lüneburg 1</v>
          </cell>
          <cell r="AA592">
            <v>20</v>
          </cell>
          <cell r="AB592">
            <v>0</v>
          </cell>
          <cell r="AC592" t="str">
            <v>Gise</v>
          </cell>
          <cell r="AD592" t="str">
            <v>Haelewyck</v>
          </cell>
          <cell r="AE592" t="str">
            <v>kein 3. SR</v>
          </cell>
        </row>
        <row r="593">
          <cell r="Q593" t="str">
            <v>HeHi-076</v>
          </cell>
          <cell r="R593">
            <v>38872</v>
          </cell>
          <cell r="S593" t="str">
            <v>18.45</v>
          </cell>
          <cell r="T593" t="str">
            <v>SO•1845•VB</v>
          </cell>
          <cell r="U593" t="str">
            <v>HeHi Pl 17-24</v>
          </cell>
          <cell r="V593" t="str">
            <v>Ostpreußendamm oben</v>
          </cell>
          <cell r="W593" t="str">
            <v>Motala Basket</v>
          </cell>
          <cell r="X593" t="str">
            <v xml:space="preserve"> -</v>
          </cell>
          <cell r="Y593" t="str">
            <v>Hamburg Rahlstedt</v>
          </cell>
          <cell r="Z593" t="str">
            <v>HeHi  MTV Itzehoe Eagles</v>
          </cell>
          <cell r="AA593">
            <v>38</v>
          </cell>
          <cell r="AB593">
            <v>51</v>
          </cell>
          <cell r="AC593" t="str">
            <v>Bause</v>
          </cell>
          <cell r="AD593" t="str">
            <v>Jerab</v>
          </cell>
          <cell r="AE593" t="str">
            <v>kein 3. SR</v>
          </cell>
        </row>
        <row r="594">
          <cell r="Q594" t="str">
            <v>HeLo-29</v>
          </cell>
          <cell r="R594">
            <v>38872</v>
          </cell>
          <cell r="S594" t="str">
            <v>19.30</v>
          </cell>
          <cell r="T594" t="str">
            <v>SO•1930•VB</v>
          </cell>
          <cell r="U594" t="str">
            <v>HeLo Gr A</v>
          </cell>
          <cell r="V594" t="str">
            <v>Ostpreußendamm oben</v>
          </cell>
          <cell r="W594" t="str">
            <v>SSC Südwest</v>
          </cell>
          <cell r="X594" t="str">
            <v xml:space="preserve"> -</v>
          </cell>
          <cell r="Y594" t="str">
            <v>ATV Haltern</v>
          </cell>
          <cell r="Z594" t="str">
            <v>HeHi  Hamburg Rahlstedt</v>
          </cell>
          <cell r="AA594">
            <v>47</v>
          </cell>
          <cell r="AB594">
            <v>35</v>
          </cell>
          <cell r="AC594" t="str">
            <v>Bause</v>
          </cell>
          <cell r="AD594" t="str">
            <v>Jerab</v>
          </cell>
          <cell r="AE594" t="str">
            <v>kein 3. SR</v>
          </cell>
        </row>
        <row r="595">
          <cell r="Q595" t="str">
            <v>HeLo-17</v>
          </cell>
          <cell r="R595">
            <v>38872</v>
          </cell>
          <cell r="S595" t="str">
            <v>20.15</v>
          </cell>
          <cell r="T595" t="str">
            <v>SO•2015•VB</v>
          </cell>
          <cell r="U595" t="str">
            <v>HeLo Pl 1-4</v>
          </cell>
          <cell r="V595" t="str">
            <v>Ostpreußendamm oben</v>
          </cell>
          <cell r="W595" t="str">
            <v>BG Zehlendorf 2</v>
          </cell>
          <cell r="X595" t="str">
            <v xml:space="preserve"> -</v>
          </cell>
          <cell r="Y595" t="str">
            <v>Braunschweiger BG 2</v>
          </cell>
          <cell r="Z595" t="str">
            <v>HeLo  ATV Haltern</v>
          </cell>
          <cell r="AA595">
            <v>35</v>
          </cell>
          <cell r="AB595">
            <v>18</v>
          </cell>
          <cell r="AC595" t="str">
            <v>Körner</v>
          </cell>
          <cell r="AD595" t="str">
            <v>Willemze</v>
          </cell>
          <cell r="AE595" t="str">
            <v>kein 3. SR</v>
          </cell>
        </row>
        <row r="596">
          <cell r="Q596" t="str">
            <v>HeHi-084</v>
          </cell>
          <cell r="R596">
            <v>38872</v>
          </cell>
          <cell r="S596" t="str">
            <v>21.00</v>
          </cell>
          <cell r="T596" t="str">
            <v>SO•2100•VB</v>
          </cell>
          <cell r="U596" t="str">
            <v>HeHi Pl 5-8</v>
          </cell>
          <cell r="V596" t="str">
            <v>Ostpreußendamm oben</v>
          </cell>
          <cell r="W596" t="str">
            <v>SG Braunschweig</v>
          </cell>
          <cell r="X596" t="str">
            <v xml:space="preserve"> -</v>
          </cell>
          <cell r="Y596" t="str">
            <v>C-R-T-G´s Finest</v>
          </cell>
          <cell r="Z596" t="str">
            <v>HeLo  Braunschweiger BG 2</v>
          </cell>
          <cell r="AA596">
            <v>77</v>
          </cell>
          <cell r="AB596">
            <v>48</v>
          </cell>
          <cell r="AC596" t="str">
            <v>Körner</v>
          </cell>
          <cell r="AD596" t="str">
            <v>Willemze</v>
          </cell>
          <cell r="AE596" t="str">
            <v>kein 3. SR</v>
          </cell>
        </row>
        <row r="598">
          <cell r="W598" t="str">
            <v>Montag, den 05.06.2006</v>
          </cell>
        </row>
        <row r="599">
          <cell r="S599" t="str">
            <v>Zeit</v>
          </cell>
          <cell r="T599" t="str">
            <v>Spielnr.</v>
          </cell>
          <cell r="U599" t="str">
            <v>Liga</v>
          </cell>
          <cell r="V599" t="str">
            <v>Halle</v>
          </cell>
          <cell r="W599" t="str">
            <v>Team A</v>
          </cell>
          <cell r="Y599" t="str">
            <v>Team B</v>
          </cell>
          <cell r="Z599" t="str">
            <v>Kampfgericht</v>
          </cell>
          <cell r="AA599" t="str">
            <v>Erg A</v>
          </cell>
          <cell r="AB599" t="str">
            <v>Erg B</v>
          </cell>
        </row>
        <row r="600">
          <cell r="W600" t="str">
            <v>Halle C - Am Hegewinkel</v>
          </cell>
        </row>
        <row r="602">
          <cell r="Q602" t="str">
            <v>wU14-59</v>
          </cell>
          <cell r="R602">
            <v>38873</v>
          </cell>
          <cell r="S602" t="str">
            <v>08.00</v>
          </cell>
          <cell r="T602" t="str">
            <v>MO•0800•C</v>
          </cell>
          <cell r="U602" t="str">
            <v>wU14 Pl 5</v>
          </cell>
          <cell r="V602" t="str">
            <v>Am Hegewinkel</v>
          </cell>
          <cell r="W602" t="str">
            <v>MKS Miastko</v>
          </cell>
          <cell r="X602" t="str">
            <v xml:space="preserve"> -</v>
          </cell>
          <cell r="Y602" t="str">
            <v>Södertälje BBK</v>
          </cell>
          <cell r="Z602" t="str">
            <v>mU14  Horsens IC</v>
          </cell>
          <cell r="AA602">
            <v>25</v>
          </cell>
          <cell r="AB602">
            <v>63</v>
          </cell>
          <cell r="AC602" t="str">
            <v>Majak</v>
          </cell>
          <cell r="AD602" t="str">
            <v>Gast</v>
          </cell>
          <cell r="AE602" t="str">
            <v>kein 3. SR</v>
          </cell>
        </row>
        <row r="603">
          <cell r="Q603" t="str">
            <v>mU14-23</v>
          </cell>
          <cell r="R603">
            <v>38873</v>
          </cell>
          <cell r="S603" t="str">
            <v>08.45</v>
          </cell>
          <cell r="T603" t="str">
            <v>MO•0845•C</v>
          </cell>
          <cell r="U603" t="str">
            <v>mU14 Pl 5</v>
          </cell>
          <cell r="V603" t="str">
            <v>Am Hegewinkel</v>
          </cell>
          <cell r="W603" t="str">
            <v>Horsens IC</v>
          </cell>
          <cell r="X603" t="str">
            <v xml:space="preserve"> -</v>
          </cell>
          <cell r="Y603" t="str">
            <v>Eintracht Frankfurt</v>
          </cell>
          <cell r="Z603" t="str">
            <v>wU14  Södertälje BBK</v>
          </cell>
          <cell r="AA603">
            <v>40</v>
          </cell>
          <cell r="AB603">
            <v>42</v>
          </cell>
          <cell r="AC603" t="str">
            <v>Majak</v>
          </cell>
          <cell r="AD603" t="str">
            <v>Gast</v>
          </cell>
          <cell r="AE603" t="str">
            <v>kein 3. SR</v>
          </cell>
        </row>
        <row r="604">
          <cell r="Q604" t="str">
            <v>DaHi-49</v>
          </cell>
          <cell r="R604">
            <v>38873</v>
          </cell>
          <cell r="S604" t="str">
            <v>09.30</v>
          </cell>
          <cell r="T604" t="str">
            <v>MO•0930•C</v>
          </cell>
          <cell r="U604" t="str">
            <v>DaHi Pl 9-12</v>
          </cell>
          <cell r="V604" t="str">
            <v>Am Hegewinkel</v>
          </cell>
          <cell r="W604" t="str">
            <v>VfL Grasdorf</v>
          </cell>
          <cell r="X604" t="str">
            <v xml:space="preserve"> -</v>
          </cell>
          <cell r="Y604" t="str">
            <v>Rumelner TV</v>
          </cell>
          <cell r="Z604" t="str">
            <v>mU14  Eintracht Frankfurt</v>
          </cell>
          <cell r="AA604">
            <v>20</v>
          </cell>
          <cell r="AB604">
            <v>0</v>
          </cell>
          <cell r="AC604">
            <v>0</v>
          </cell>
          <cell r="AD604">
            <v>0</v>
          </cell>
          <cell r="AE604" t="str">
            <v>kein 3. SR</v>
          </cell>
        </row>
        <row r="605">
          <cell r="Q605" t="str">
            <v>wU16-34</v>
          </cell>
          <cell r="R605">
            <v>38873</v>
          </cell>
          <cell r="S605" t="str">
            <v>10.15</v>
          </cell>
          <cell r="T605" t="str">
            <v>MO•1015•C</v>
          </cell>
          <cell r="U605" t="str">
            <v>wU16 Pl 3</v>
          </cell>
          <cell r="V605" t="str">
            <v>Am Hegewinkel</v>
          </cell>
          <cell r="W605" t="str">
            <v>Kuenring Wien</v>
          </cell>
          <cell r="X605" t="str">
            <v xml:space="preserve"> -</v>
          </cell>
          <cell r="Y605" t="str">
            <v>LA Berlin</v>
          </cell>
          <cell r="Z605" t="str">
            <v>DaHi  Rumelner TV</v>
          </cell>
          <cell r="AA605">
            <v>43</v>
          </cell>
          <cell r="AB605">
            <v>39</v>
          </cell>
          <cell r="AC605" t="str">
            <v>Bause</v>
          </cell>
          <cell r="AD605" t="str">
            <v>Davenschot</v>
          </cell>
          <cell r="AE605" t="str">
            <v>kein 3. SR</v>
          </cell>
        </row>
        <row r="606">
          <cell r="Q606" t="str">
            <v>mU18-36</v>
          </cell>
          <cell r="R606">
            <v>38873</v>
          </cell>
          <cell r="S606" t="str">
            <v>11.00</v>
          </cell>
          <cell r="T606" t="str">
            <v>MO•1100•C</v>
          </cell>
          <cell r="U606" t="str">
            <v>mU18 Pl 7</v>
          </cell>
          <cell r="V606" t="str">
            <v>Am Hegewinkel</v>
          </cell>
          <cell r="W606" t="str">
            <v>UAB Wien</v>
          </cell>
          <cell r="X606" t="str">
            <v xml:space="preserve"> -</v>
          </cell>
          <cell r="Y606" t="str">
            <v>Walddörfer SV</v>
          </cell>
          <cell r="Z606" t="str">
            <v>wU16  LA Berlin</v>
          </cell>
          <cell r="AA606">
            <v>48</v>
          </cell>
          <cell r="AB606">
            <v>35</v>
          </cell>
          <cell r="AC606" t="str">
            <v>Bause</v>
          </cell>
          <cell r="AD606" t="str">
            <v>Davenschot</v>
          </cell>
          <cell r="AE606" t="str">
            <v>kein 3. SR</v>
          </cell>
        </row>
        <row r="607">
          <cell r="Q607" t="str">
            <v>wU18-35</v>
          </cell>
          <cell r="R607">
            <v>38873</v>
          </cell>
          <cell r="S607" t="str">
            <v>11.45</v>
          </cell>
          <cell r="T607" t="str">
            <v>MO•1145•C</v>
          </cell>
          <cell r="U607" t="str">
            <v>wU18 Pl 5</v>
          </cell>
          <cell r="V607" t="str">
            <v>Am Hegewinkel</v>
          </cell>
          <cell r="W607" t="str">
            <v>UKS Jordan</v>
          </cell>
          <cell r="X607" t="str">
            <v xml:space="preserve"> -</v>
          </cell>
          <cell r="Y607" t="str">
            <v>MKS MOS Konin</v>
          </cell>
          <cell r="Z607" t="str">
            <v>mU18  Walddörfer SV</v>
          </cell>
          <cell r="AA607">
            <v>27</v>
          </cell>
          <cell r="AB607">
            <v>39</v>
          </cell>
          <cell r="AC607" t="str">
            <v>Guzik</v>
          </cell>
          <cell r="AD607" t="str">
            <v>Harden</v>
          </cell>
          <cell r="AE607" t="str">
            <v>kein 3. SR</v>
          </cell>
        </row>
        <row r="608">
          <cell r="Q608" t="str">
            <v>mU18-34</v>
          </cell>
          <cell r="R608">
            <v>38873</v>
          </cell>
          <cell r="S608" t="str">
            <v>12.30</v>
          </cell>
          <cell r="T608" t="str">
            <v>MO•1230•C</v>
          </cell>
          <cell r="U608" t="str">
            <v>mU18 Pl 3</v>
          </cell>
          <cell r="V608" t="str">
            <v>Am Hegewinkel</v>
          </cell>
          <cell r="W608" t="str">
            <v>Thermia Karlovy Vary</v>
          </cell>
          <cell r="X608" t="str">
            <v xml:space="preserve"> -</v>
          </cell>
          <cell r="Y608" t="str">
            <v>SG Hannover</v>
          </cell>
          <cell r="Z608" t="str">
            <v>wU18  MKS MOS Konin</v>
          </cell>
          <cell r="AA608">
            <v>39</v>
          </cell>
          <cell r="AB608">
            <v>41</v>
          </cell>
          <cell r="AC608" t="str">
            <v>Guzik</v>
          </cell>
          <cell r="AD608" t="str">
            <v>Harden</v>
          </cell>
          <cell r="AE608" t="str">
            <v>kein 3. SR</v>
          </cell>
        </row>
        <row r="611">
          <cell r="W611" t="str">
            <v>Halle D - Cole Sports Center</v>
          </cell>
        </row>
        <row r="613">
          <cell r="Q613" t="str">
            <v>wU16-33</v>
          </cell>
          <cell r="R613">
            <v>38873</v>
          </cell>
          <cell r="S613" t="str">
            <v>08.00</v>
          </cell>
          <cell r="T613" t="str">
            <v>MO•0800•D</v>
          </cell>
          <cell r="U613" t="str">
            <v>wU16 Pl 1</v>
          </cell>
          <cell r="V613" t="str">
            <v>Cole Sports Center</v>
          </cell>
          <cell r="W613" t="str">
            <v>ETB SW Essen</v>
          </cell>
          <cell r="X613" t="str">
            <v xml:space="preserve"> -</v>
          </cell>
          <cell r="Y613" t="str">
            <v>MKS MOS Konin</v>
          </cell>
          <cell r="Z613" t="str">
            <v>BG Zehlendorf</v>
          </cell>
          <cell r="AA613">
            <v>32</v>
          </cell>
          <cell r="AB613">
            <v>35</v>
          </cell>
          <cell r="AC613" t="str">
            <v>Al Attar</v>
          </cell>
          <cell r="AD613" t="str">
            <v>Seweryn</v>
          </cell>
          <cell r="AE613" t="str">
            <v>kein 3. SR</v>
          </cell>
        </row>
        <row r="614">
          <cell r="Q614" t="str">
            <v>mU16-097</v>
          </cell>
          <cell r="R614">
            <v>38873</v>
          </cell>
          <cell r="S614" t="str">
            <v>08.50</v>
          </cell>
          <cell r="T614" t="str">
            <v>MO•0850•D</v>
          </cell>
          <cell r="U614" t="str">
            <v>mU16 Pl 1</v>
          </cell>
          <cell r="V614" t="str">
            <v>Cole Sports Center</v>
          </cell>
          <cell r="W614" t="str">
            <v>TV Dieburg Blues</v>
          </cell>
          <cell r="X614" t="str">
            <v xml:space="preserve"> -</v>
          </cell>
          <cell r="Y614" t="str">
            <v>Eintracht Frankfurt 1</v>
          </cell>
          <cell r="Z614" t="str">
            <v>BG Zehlendorf</v>
          </cell>
          <cell r="AA614">
            <v>31</v>
          </cell>
          <cell r="AB614">
            <v>40</v>
          </cell>
          <cell r="AC614" t="str">
            <v>Sas</v>
          </cell>
          <cell r="AD614" t="str">
            <v>Ras</v>
          </cell>
          <cell r="AE614" t="str">
            <v>kein 3. SR</v>
          </cell>
        </row>
        <row r="615">
          <cell r="Q615" t="str">
            <v>wU18-33</v>
          </cell>
          <cell r="R615">
            <v>38873</v>
          </cell>
          <cell r="S615" t="str">
            <v>09.40</v>
          </cell>
          <cell r="T615" t="str">
            <v>MO•0940•D</v>
          </cell>
          <cell r="U615" t="str">
            <v>wU18 Pl 1</v>
          </cell>
          <cell r="V615" t="str">
            <v>Cole Sports Center</v>
          </cell>
          <cell r="W615" t="str">
            <v>BBZ 95 Leverkusen</v>
          </cell>
          <cell r="X615" t="str">
            <v xml:space="preserve"> -</v>
          </cell>
          <cell r="Y615" t="str">
            <v>VfL Bochum BG</v>
          </cell>
          <cell r="Z615" t="str">
            <v>BG Zehlendorf</v>
          </cell>
          <cell r="AA615">
            <v>48</v>
          </cell>
          <cell r="AB615">
            <v>7</v>
          </cell>
          <cell r="AC615" t="str">
            <v>Rogalski</v>
          </cell>
          <cell r="AD615" t="str">
            <v>Lasocki</v>
          </cell>
          <cell r="AE615" t="str">
            <v>kein 3. SR</v>
          </cell>
        </row>
        <row r="616">
          <cell r="Q616" t="str">
            <v>mU18-33</v>
          </cell>
          <cell r="R616">
            <v>38873</v>
          </cell>
          <cell r="S616" t="str">
            <v>10.30</v>
          </cell>
          <cell r="T616" t="str">
            <v>MO•1030•D</v>
          </cell>
          <cell r="U616" t="str">
            <v>mU18 Pl 1</v>
          </cell>
          <cell r="V616" t="str">
            <v>Cole Sports Center</v>
          </cell>
          <cell r="W616" t="str">
            <v>BG Zehlendorf</v>
          </cell>
          <cell r="X616" t="str">
            <v xml:space="preserve"> -</v>
          </cell>
          <cell r="Y616" t="str">
            <v>DBV Charlottenburg</v>
          </cell>
          <cell r="Z616" t="str">
            <v>BG Zehlendorf</v>
          </cell>
          <cell r="AA616">
            <v>34</v>
          </cell>
          <cell r="AB616">
            <v>47</v>
          </cell>
          <cell r="AC616" t="str">
            <v>Bijkerk</v>
          </cell>
          <cell r="AD616" t="str">
            <v>Busch</v>
          </cell>
          <cell r="AE616" t="str">
            <v>kein 3. SR</v>
          </cell>
        </row>
        <row r="617">
          <cell r="Q617" t="str">
            <v>DaLo-17</v>
          </cell>
          <cell r="R617">
            <v>38873</v>
          </cell>
          <cell r="S617" t="str">
            <v>11.20</v>
          </cell>
          <cell r="T617" t="str">
            <v>MO•1120•D</v>
          </cell>
          <cell r="U617" t="str">
            <v>DaLo Pl 1</v>
          </cell>
          <cell r="V617" t="str">
            <v>Cole Sports Center</v>
          </cell>
          <cell r="W617" t="str">
            <v>UAB Wien 2</v>
          </cell>
          <cell r="X617" t="str">
            <v xml:space="preserve"> -</v>
          </cell>
          <cell r="Y617" t="str">
            <v>BBG Mix</v>
          </cell>
          <cell r="Z617" t="str">
            <v>BG Zehlendorf</v>
          </cell>
          <cell r="AA617">
            <v>26</v>
          </cell>
          <cell r="AB617">
            <v>36</v>
          </cell>
          <cell r="AC617" t="str">
            <v>Walewski</v>
          </cell>
          <cell r="AD617" t="str">
            <v>Mensik</v>
          </cell>
          <cell r="AE617" t="str">
            <v>kein 3. SR</v>
          </cell>
        </row>
        <row r="618">
          <cell r="Q618" t="str">
            <v>HeLo-21</v>
          </cell>
          <cell r="R618">
            <v>38873</v>
          </cell>
          <cell r="S618" t="str">
            <v>12.10</v>
          </cell>
          <cell r="T618" t="str">
            <v>MO•1210•D</v>
          </cell>
          <cell r="U618" t="str">
            <v>HeLo Pl 1</v>
          </cell>
          <cell r="V618" t="str">
            <v>Cole Sports Center</v>
          </cell>
          <cell r="W618" t="str">
            <v>BG Zehlendorf 2</v>
          </cell>
          <cell r="X618" t="str">
            <v xml:space="preserve"> -</v>
          </cell>
          <cell r="Y618" t="str">
            <v>DBV Charlottenburg</v>
          </cell>
          <cell r="Z618" t="str">
            <v>BG Zehlendorf</v>
          </cell>
          <cell r="AA618">
            <v>27</v>
          </cell>
          <cell r="AB618">
            <v>38</v>
          </cell>
          <cell r="AC618" t="str">
            <v>Körner</v>
          </cell>
          <cell r="AD618" t="str">
            <v>Milata</v>
          </cell>
          <cell r="AE618" t="str">
            <v>kein 3. SR</v>
          </cell>
        </row>
        <row r="619">
          <cell r="Q619" t="str">
            <v>DaHi-57</v>
          </cell>
          <cell r="R619">
            <v>38873</v>
          </cell>
          <cell r="S619" t="str">
            <v>13.00</v>
          </cell>
          <cell r="T619" t="str">
            <v>MO•1300•D</v>
          </cell>
          <cell r="U619" t="str">
            <v>DaHi Pl 1</v>
          </cell>
          <cell r="V619" t="str">
            <v>Cole Sports Center</v>
          </cell>
          <cell r="W619" t="str">
            <v>BG Zehlendorf 1</v>
          </cell>
          <cell r="X619" t="str">
            <v xml:space="preserve"> -</v>
          </cell>
          <cell r="Y619" t="str">
            <v>VfL Pinneberg 1</v>
          </cell>
          <cell r="Z619" t="str">
            <v>BG Zehlendorf</v>
          </cell>
          <cell r="AC619" t="str">
            <v>Raile</v>
          </cell>
          <cell r="AD619" t="str">
            <v>Sinterniklaas</v>
          </cell>
          <cell r="AE619" t="str">
            <v>kein 3. SR</v>
          </cell>
        </row>
        <row r="620">
          <cell r="Q620" t="str">
            <v>HeHi-097</v>
          </cell>
          <cell r="R620">
            <v>38873</v>
          </cell>
          <cell r="S620" t="str">
            <v>13.50</v>
          </cell>
          <cell r="T620" t="str">
            <v>MO•1350•D</v>
          </cell>
          <cell r="U620" t="str">
            <v>HeHi Pl 1</v>
          </cell>
          <cell r="V620" t="str">
            <v>Cole Sports Center</v>
          </cell>
          <cell r="W620" t="str">
            <v>Galabasket.de</v>
          </cell>
          <cell r="X620" t="str">
            <v xml:space="preserve"> -</v>
          </cell>
          <cell r="Y620" t="str">
            <v>VfL Hameln</v>
          </cell>
          <cell r="Z620" t="str">
            <v>BG Zehlendorf</v>
          </cell>
          <cell r="AC620" t="str">
            <v>Rechten</v>
          </cell>
          <cell r="AD620" t="str">
            <v>Zwiep</v>
          </cell>
          <cell r="AE620" t="str">
            <v>kein 3. SR</v>
          </cell>
        </row>
        <row r="623">
          <cell r="W623" t="str">
            <v>Halle G - Leistikowschule</v>
          </cell>
        </row>
        <row r="625">
          <cell r="Q625" t="str">
            <v>wU14-60</v>
          </cell>
          <cell r="R625">
            <v>38873</v>
          </cell>
          <cell r="S625" t="str">
            <v>08.00</v>
          </cell>
          <cell r="T625" t="str">
            <v>MO•0800•G</v>
          </cell>
          <cell r="U625" t="str">
            <v>wU14 Pl 7</v>
          </cell>
          <cell r="V625" t="str">
            <v>Leistikowschule</v>
          </cell>
          <cell r="W625" t="str">
            <v>Herner TC 1</v>
          </cell>
          <cell r="X625" t="str">
            <v xml:space="preserve"> -</v>
          </cell>
          <cell r="Y625" t="str">
            <v>CB Recklinghausen</v>
          </cell>
          <cell r="Z625" t="str">
            <v>DaHi  UKJ Tyrolia</v>
          </cell>
          <cell r="AA625">
            <v>28</v>
          </cell>
          <cell r="AB625">
            <v>23</v>
          </cell>
          <cell r="AC625" t="str">
            <v>Góralski</v>
          </cell>
          <cell r="AD625" t="str">
            <v>Guzik</v>
          </cell>
          <cell r="AE625" t="str">
            <v>kein 3. SR</v>
          </cell>
        </row>
        <row r="626">
          <cell r="Q626" t="str">
            <v>DaHi-51</v>
          </cell>
          <cell r="R626">
            <v>38873</v>
          </cell>
          <cell r="S626" t="str">
            <v>08.45</v>
          </cell>
          <cell r="T626" t="str">
            <v>MO•0845•G</v>
          </cell>
          <cell r="U626" t="str">
            <v>DaHi Pl 13-16</v>
          </cell>
          <cell r="V626" t="str">
            <v>Leistikowschule</v>
          </cell>
          <cell r="W626" t="str">
            <v>UKJ Tyrolia</v>
          </cell>
          <cell r="X626" t="str">
            <v xml:space="preserve"> -</v>
          </cell>
          <cell r="Y626" t="str">
            <v>Walddörfer SV 1</v>
          </cell>
          <cell r="Z626" t="str">
            <v>wU14  CB Recklinghausen</v>
          </cell>
          <cell r="AA626">
            <v>45</v>
          </cell>
          <cell r="AB626">
            <v>40</v>
          </cell>
          <cell r="AC626" t="str">
            <v>Góralski</v>
          </cell>
          <cell r="AD626" t="str">
            <v>Guzik</v>
          </cell>
          <cell r="AE626" t="str">
            <v>kein 3. SR</v>
          </cell>
        </row>
        <row r="627">
          <cell r="Q627" t="str">
            <v>DaHi-60</v>
          </cell>
          <cell r="R627">
            <v>38873</v>
          </cell>
          <cell r="S627" t="str">
            <v>09.30</v>
          </cell>
          <cell r="T627" t="str">
            <v>MO•0930•G</v>
          </cell>
          <cell r="U627" t="str">
            <v>DaHi Pl 7</v>
          </cell>
          <cell r="V627" t="str">
            <v>Leistikowschule</v>
          </cell>
          <cell r="W627" t="str">
            <v>BBG Revival</v>
          </cell>
          <cell r="X627" t="str">
            <v xml:space="preserve"> -</v>
          </cell>
          <cell r="Y627" t="str">
            <v>TK Hannover</v>
          </cell>
          <cell r="Z627" t="str">
            <v>DaHi  Walddörfer SV 1</v>
          </cell>
          <cell r="AA627">
            <v>26</v>
          </cell>
          <cell r="AB627">
            <v>37</v>
          </cell>
          <cell r="AC627" t="str">
            <v>Ulu</v>
          </cell>
          <cell r="AD627" t="str">
            <v>Wieszner</v>
          </cell>
          <cell r="AE627" t="str">
            <v>kein 3. SR</v>
          </cell>
        </row>
        <row r="628">
          <cell r="Q628" t="str">
            <v>wU16-35</v>
          </cell>
          <cell r="R628">
            <v>38873</v>
          </cell>
          <cell r="S628" t="str">
            <v>10.15</v>
          </cell>
          <cell r="T628" t="str">
            <v>MO•1015•G</v>
          </cell>
          <cell r="U628" t="str">
            <v>wU16 Pl 5</v>
          </cell>
          <cell r="V628" t="str">
            <v>Leistikowschule</v>
          </cell>
          <cell r="W628" t="str">
            <v>Hørsholm BBK</v>
          </cell>
          <cell r="X628" t="str">
            <v xml:space="preserve"> -</v>
          </cell>
          <cell r="Y628" t="str">
            <v>Braunschweiger BG</v>
          </cell>
          <cell r="Z628" t="str">
            <v>DaHi  TK Hannover</v>
          </cell>
          <cell r="AA628">
            <v>34</v>
          </cell>
          <cell r="AB628">
            <v>32</v>
          </cell>
          <cell r="AC628" t="str">
            <v>Ulu</v>
          </cell>
          <cell r="AD628" t="str">
            <v>Wieszner</v>
          </cell>
          <cell r="AE628" t="str">
            <v>kein 3. SR</v>
          </cell>
        </row>
        <row r="629">
          <cell r="Q629" t="str">
            <v>mU16-098</v>
          </cell>
          <cell r="R629">
            <v>38873</v>
          </cell>
          <cell r="S629" t="str">
            <v>11.00</v>
          </cell>
          <cell r="T629" t="str">
            <v>MO•1100•G</v>
          </cell>
          <cell r="U629" t="str">
            <v>mU16 Pl 3</v>
          </cell>
          <cell r="V629" t="str">
            <v>Leistikowschule</v>
          </cell>
          <cell r="W629" t="str">
            <v>Flying Foxes</v>
          </cell>
          <cell r="X629" t="str">
            <v xml:space="preserve"> -</v>
          </cell>
          <cell r="Y629" t="str">
            <v>STK Szczecin</v>
          </cell>
          <cell r="Z629" t="str">
            <v>wU16  Braunschweiger BG</v>
          </cell>
          <cell r="AA629">
            <v>46</v>
          </cell>
          <cell r="AB629">
            <v>44</v>
          </cell>
          <cell r="AC629" t="str">
            <v>Ulu</v>
          </cell>
          <cell r="AD629" t="str">
            <v>Wieszner</v>
          </cell>
          <cell r="AE629" t="str">
            <v>kein 3. SR</v>
          </cell>
        </row>
        <row r="630">
          <cell r="Q630" t="str">
            <v>wU18-36</v>
          </cell>
          <cell r="R630">
            <v>38873</v>
          </cell>
          <cell r="S630" t="str">
            <v>11.45</v>
          </cell>
          <cell r="T630" t="str">
            <v>MO•1145•G</v>
          </cell>
          <cell r="U630" t="str">
            <v>wU18 Pl 7</v>
          </cell>
          <cell r="V630" t="str">
            <v>Leistikowschule</v>
          </cell>
          <cell r="W630" t="str">
            <v>Südpark Bochum</v>
          </cell>
          <cell r="X630" t="str">
            <v xml:space="preserve"> -</v>
          </cell>
          <cell r="Y630" t="str">
            <v>Eintracht Frankfurt</v>
          </cell>
          <cell r="Z630" t="str">
            <v>mU16  STK Szczecin</v>
          </cell>
          <cell r="AA630">
            <v>0</v>
          </cell>
          <cell r="AB630">
            <v>20</v>
          </cell>
          <cell r="AC630" t="str">
            <v>Jerab</v>
          </cell>
          <cell r="AD630" t="str">
            <v>Kec</v>
          </cell>
          <cell r="AE630" t="str">
            <v>kein 3. SR</v>
          </cell>
        </row>
        <row r="631">
          <cell r="Q631" t="str">
            <v>mU18-35</v>
          </cell>
          <cell r="R631">
            <v>38873</v>
          </cell>
          <cell r="S631" t="str">
            <v>12.30</v>
          </cell>
          <cell r="T631" t="str">
            <v>MO•1230•G</v>
          </cell>
          <cell r="U631" t="str">
            <v>mU18 Pl 5</v>
          </cell>
          <cell r="V631" t="str">
            <v>Leistikowschule</v>
          </cell>
          <cell r="W631" t="str">
            <v>Eintracht Frankfurt 1</v>
          </cell>
          <cell r="X631" t="str">
            <v xml:space="preserve"> -</v>
          </cell>
          <cell r="Y631" t="str">
            <v>MKS MOS Konin</v>
          </cell>
          <cell r="Z631" t="str">
            <v>wU18  Eintracht Frankfurt</v>
          </cell>
          <cell r="AA631">
            <v>35</v>
          </cell>
          <cell r="AB631">
            <v>32</v>
          </cell>
          <cell r="AC631" t="str">
            <v>Jerab</v>
          </cell>
          <cell r="AD631" t="str">
            <v>Kec</v>
          </cell>
          <cell r="AE631" t="str">
            <v>kein 3. SR</v>
          </cell>
        </row>
        <row r="634">
          <cell r="W634" t="str">
            <v>Halle H - Pestalozzischule</v>
          </cell>
        </row>
        <row r="636">
          <cell r="Q636" t="str">
            <v>wU14-68</v>
          </cell>
          <cell r="R636">
            <v>38873</v>
          </cell>
          <cell r="S636" t="str">
            <v>08.00</v>
          </cell>
          <cell r="T636" t="str">
            <v>MO•0800•H</v>
          </cell>
          <cell r="U636" t="str">
            <v>wU14 Pl 23</v>
          </cell>
          <cell r="V636" t="str">
            <v>Pestalozzischule</v>
          </cell>
          <cell r="W636" t="str">
            <v>BG Hamburg-West</v>
          </cell>
          <cell r="X636" t="str">
            <v xml:space="preserve"> -</v>
          </cell>
          <cell r="Y636" t="str">
            <v>EOSC Offenbach</v>
          </cell>
          <cell r="Z636" t="str">
            <v>wU14  TuS Lichterfelde</v>
          </cell>
          <cell r="AA636">
            <v>13</v>
          </cell>
          <cell r="AB636">
            <v>32</v>
          </cell>
          <cell r="AC636" t="str">
            <v>Fydrych</v>
          </cell>
          <cell r="AD636" t="str">
            <v>Sykulski</v>
          </cell>
          <cell r="AE636" t="str">
            <v>kein 3. SR</v>
          </cell>
        </row>
        <row r="637">
          <cell r="Q637" t="str">
            <v>wU14-67</v>
          </cell>
          <cell r="R637">
            <v>38873</v>
          </cell>
          <cell r="S637" t="str">
            <v>08.45</v>
          </cell>
          <cell r="T637" t="str">
            <v>MO•0845•H</v>
          </cell>
          <cell r="U637" t="str">
            <v>wU14 Pl 21</v>
          </cell>
          <cell r="V637" t="str">
            <v>Pestalozzischule</v>
          </cell>
          <cell r="W637" t="str">
            <v>TuS Lichterfelde</v>
          </cell>
          <cell r="X637" t="str">
            <v xml:space="preserve"> -</v>
          </cell>
          <cell r="Y637" t="str">
            <v>Herner TC 2</v>
          </cell>
          <cell r="Z637" t="str">
            <v>wU14  EOSC Offenbach</v>
          </cell>
          <cell r="AA637">
            <v>15</v>
          </cell>
          <cell r="AB637">
            <v>25</v>
          </cell>
          <cell r="AC637" t="str">
            <v>Fydrych</v>
          </cell>
          <cell r="AD637" t="str">
            <v>Sykulski</v>
          </cell>
          <cell r="AE637" t="str">
            <v>kein 3. SR</v>
          </cell>
        </row>
        <row r="638">
          <cell r="Q638" t="str">
            <v>wU14-66</v>
          </cell>
          <cell r="R638">
            <v>38873</v>
          </cell>
          <cell r="S638" t="str">
            <v>09.30</v>
          </cell>
          <cell r="T638" t="str">
            <v>MO•0930•H</v>
          </cell>
          <cell r="U638" t="str">
            <v>wU14 Pl 19</v>
          </cell>
          <cell r="V638" t="str">
            <v>Pestalozzischule</v>
          </cell>
          <cell r="W638" t="str">
            <v>Braunschweiger BG</v>
          </cell>
          <cell r="X638" t="str">
            <v xml:space="preserve"> -</v>
          </cell>
          <cell r="Y638" t="str">
            <v>UAB Wien</v>
          </cell>
          <cell r="Z638" t="str">
            <v>wU14  Herner TC 2</v>
          </cell>
          <cell r="AA638">
            <v>26</v>
          </cell>
          <cell r="AB638">
            <v>17</v>
          </cell>
          <cell r="AC638" t="str">
            <v>Willemze</v>
          </cell>
          <cell r="AD638" t="str">
            <v>Wüllner</v>
          </cell>
          <cell r="AE638" t="str">
            <v>kein 3. SR</v>
          </cell>
        </row>
        <row r="639">
          <cell r="Q639" t="str">
            <v>wU16-47</v>
          </cell>
          <cell r="R639">
            <v>38873</v>
          </cell>
          <cell r="S639" t="str">
            <v>10.15</v>
          </cell>
          <cell r="T639" t="str">
            <v>MO•1015•H</v>
          </cell>
          <cell r="U639" t="str">
            <v>wU16 Pl 17</v>
          </cell>
          <cell r="V639" t="str">
            <v>Pestalozzischule</v>
          </cell>
          <cell r="W639" t="str">
            <v>Walddörfer SV 2</v>
          </cell>
          <cell r="X639" t="str">
            <v xml:space="preserve"> -</v>
          </cell>
          <cell r="Y639" t="str">
            <v>Elmshorner MTV</v>
          </cell>
          <cell r="Z639" t="str">
            <v>wU14  UAB Wien</v>
          </cell>
          <cell r="AA639">
            <v>13</v>
          </cell>
          <cell r="AB639">
            <v>17</v>
          </cell>
          <cell r="AC639" t="str">
            <v>Willemze</v>
          </cell>
          <cell r="AD639" t="str">
            <v>Wüllner</v>
          </cell>
          <cell r="AE639" t="str">
            <v>kein 3. SR</v>
          </cell>
        </row>
        <row r="640">
          <cell r="Q640" t="str">
            <v>mU16-112</v>
          </cell>
          <cell r="R640">
            <v>38873</v>
          </cell>
          <cell r="S640" t="str">
            <v>11.00</v>
          </cell>
          <cell r="T640" t="str">
            <v>MO•1100•H</v>
          </cell>
          <cell r="U640" t="str">
            <v>mU16 Pl 31</v>
          </cell>
          <cell r="V640" t="str">
            <v>Pestalozzischule</v>
          </cell>
          <cell r="W640" t="str">
            <v>Klosterneuburg</v>
          </cell>
          <cell r="X640" t="str">
            <v xml:space="preserve"> -</v>
          </cell>
          <cell r="Y640" t="str">
            <v>Rumelner TV 2</v>
          </cell>
          <cell r="Z640" t="str">
            <v>wU16  Elmshorner MTV</v>
          </cell>
          <cell r="AA640">
            <v>43</v>
          </cell>
          <cell r="AB640">
            <v>46</v>
          </cell>
          <cell r="AC640" t="str">
            <v>Willemze</v>
          </cell>
          <cell r="AD640" t="str">
            <v>Wüllner</v>
          </cell>
          <cell r="AE640" t="str">
            <v>kein 3. SR</v>
          </cell>
        </row>
        <row r="641">
          <cell r="Q641" t="str">
            <v>mU16-111</v>
          </cell>
          <cell r="R641">
            <v>38873</v>
          </cell>
          <cell r="S641" t="str">
            <v>11.45</v>
          </cell>
          <cell r="T641" t="str">
            <v>MO•1145•H</v>
          </cell>
          <cell r="U641" t="str">
            <v>mU16 Pl 29</v>
          </cell>
          <cell r="V641" t="str">
            <v>Pestalozzischule</v>
          </cell>
          <cell r="W641" t="str">
            <v>EOSC Offenbach</v>
          </cell>
          <cell r="X641" t="str">
            <v xml:space="preserve"> -</v>
          </cell>
          <cell r="Y641" t="str">
            <v>AMTV/Meiendorfer SV 1</v>
          </cell>
          <cell r="Z641" t="str">
            <v>mU16  Rumelner TV 2</v>
          </cell>
          <cell r="AA641">
            <v>51</v>
          </cell>
          <cell r="AB641">
            <v>32</v>
          </cell>
          <cell r="AC641" t="str">
            <v>Kolar</v>
          </cell>
          <cell r="AD641" t="str">
            <v>Lis</v>
          </cell>
          <cell r="AE641" t="str">
            <v>kein 3. SR</v>
          </cell>
        </row>
        <row r="642">
          <cell r="Q642" t="str">
            <v>wU18-47</v>
          </cell>
          <cell r="R642">
            <v>38873</v>
          </cell>
          <cell r="S642" t="str">
            <v>12.30</v>
          </cell>
          <cell r="T642" t="str">
            <v>MO•1230•H</v>
          </cell>
          <cell r="U642" t="str">
            <v>wU18 Pl 17</v>
          </cell>
          <cell r="V642" t="str">
            <v>Pestalozzischule</v>
          </cell>
          <cell r="W642" t="str">
            <v>TG 1837 Hanau</v>
          </cell>
          <cell r="X642" t="str">
            <v xml:space="preserve"> -</v>
          </cell>
          <cell r="Y642" t="str">
            <v>MTV Trb. Lüneburg</v>
          </cell>
          <cell r="Z642" t="str">
            <v>mU16  AMTV/Meiendorfer SV 1</v>
          </cell>
          <cell r="AA642">
            <v>18</v>
          </cell>
          <cell r="AB642">
            <v>54</v>
          </cell>
          <cell r="AC642" t="str">
            <v>Kolar</v>
          </cell>
          <cell r="AD642" t="str">
            <v>Lis</v>
          </cell>
          <cell r="AE642" t="str">
            <v>kein 3. SR</v>
          </cell>
        </row>
        <row r="645">
          <cell r="W645" t="str">
            <v>Halle K - Nordschule</v>
          </cell>
        </row>
        <row r="647">
          <cell r="Q647" t="str">
            <v>wU14-58</v>
          </cell>
          <cell r="R647">
            <v>38873</v>
          </cell>
          <cell r="S647" t="str">
            <v>08.00</v>
          </cell>
          <cell r="T647" t="str">
            <v>MO•0800•K</v>
          </cell>
          <cell r="U647" t="str">
            <v>wU14 Pl 3</v>
          </cell>
          <cell r="V647" t="str">
            <v>Nordschule</v>
          </cell>
          <cell r="W647" t="str">
            <v>UKS Jordan</v>
          </cell>
          <cell r="X647" t="str">
            <v xml:space="preserve"> -</v>
          </cell>
          <cell r="Y647" t="str">
            <v>TV Bensberg</v>
          </cell>
          <cell r="Z647" t="str">
            <v>mU14  BG Litzendorf 1</v>
          </cell>
          <cell r="AA647">
            <v>31</v>
          </cell>
          <cell r="AB647">
            <v>40</v>
          </cell>
          <cell r="AC647" t="str">
            <v>Dorobisz</v>
          </cell>
          <cell r="AD647" t="str">
            <v>Rechten</v>
          </cell>
          <cell r="AE647" t="str">
            <v>kein 3. SR</v>
          </cell>
        </row>
        <row r="648">
          <cell r="Q648" t="str">
            <v>mU14-22</v>
          </cell>
          <cell r="R648">
            <v>38873</v>
          </cell>
          <cell r="S648" t="str">
            <v>08.45</v>
          </cell>
          <cell r="T648" t="str">
            <v>MO•0845•K</v>
          </cell>
          <cell r="U648" t="str">
            <v>mU14 Pl 3</v>
          </cell>
          <cell r="V648" t="str">
            <v>Nordschule</v>
          </cell>
          <cell r="W648" t="str">
            <v>BG Litzendorf 1</v>
          </cell>
          <cell r="X648" t="str">
            <v xml:space="preserve"> -</v>
          </cell>
          <cell r="Y648" t="str">
            <v>Hypo Mistelbach</v>
          </cell>
          <cell r="Z648" t="str">
            <v>wU14  TV Bensberg</v>
          </cell>
          <cell r="AA648">
            <v>47</v>
          </cell>
          <cell r="AB648">
            <v>29</v>
          </cell>
          <cell r="AC648" t="str">
            <v>Dorobisz</v>
          </cell>
          <cell r="AD648" t="str">
            <v>Rechten</v>
          </cell>
          <cell r="AE648" t="str">
            <v>kein 3. SR</v>
          </cell>
        </row>
        <row r="649">
          <cell r="Q649" t="str">
            <v>DaHi-50</v>
          </cell>
          <cell r="R649">
            <v>38873</v>
          </cell>
          <cell r="S649" t="str">
            <v>09.30</v>
          </cell>
          <cell r="T649" t="str">
            <v>MO•0930•K</v>
          </cell>
          <cell r="U649" t="str">
            <v>DaHi Pl 9-12</v>
          </cell>
          <cell r="V649" t="str">
            <v>Nordschule</v>
          </cell>
          <cell r="W649" t="str">
            <v>TSI Damen</v>
          </cell>
          <cell r="X649" t="str">
            <v xml:space="preserve"> -</v>
          </cell>
          <cell r="Y649" t="str">
            <v>Kuenring Wien 1</v>
          </cell>
          <cell r="Z649" t="str">
            <v>mU14  Hypo Mistelbach</v>
          </cell>
          <cell r="AA649">
            <v>30</v>
          </cell>
          <cell r="AB649">
            <v>37</v>
          </cell>
          <cell r="AC649" t="str">
            <v>Bedu</v>
          </cell>
          <cell r="AD649" t="str">
            <v>van der Bij</v>
          </cell>
          <cell r="AE649" t="str">
            <v>kein 3. SR</v>
          </cell>
        </row>
        <row r="650">
          <cell r="Q650" t="str">
            <v>wU16-36</v>
          </cell>
          <cell r="R650">
            <v>38873</v>
          </cell>
          <cell r="S650" t="str">
            <v>10.15</v>
          </cell>
          <cell r="T650" t="str">
            <v>MO•1015•K</v>
          </cell>
          <cell r="U650" t="str">
            <v>wU16 Pl 7</v>
          </cell>
          <cell r="V650" t="str">
            <v>Nordschule</v>
          </cell>
          <cell r="W650" t="str">
            <v>SG Wolfenbüttel</v>
          </cell>
          <cell r="X650" t="str">
            <v xml:space="preserve"> -</v>
          </cell>
          <cell r="Y650" t="str">
            <v>Motala Basket</v>
          </cell>
          <cell r="Z650" t="str">
            <v>DaHi  Kuenring Wien 1</v>
          </cell>
          <cell r="AA650">
            <v>45</v>
          </cell>
          <cell r="AB650">
            <v>20</v>
          </cell>
          <cell r="AC650" t="str">
            <v>Bedu</v>
          </cell>
          <cell r="AD650" t="str">
            <v>van der Bij</v>
          </cell>
          <cell r="AE650" t="str">
            <v>kein 3. SR</v>
          </cell>
        </row>
        <row r="651">
          <cell r="Q651" t="str">
            <v>mU16-099</v>
          </cell>
          <cell r="R651">
            <v>38873</v>
          </cell>
          <cell r="S651" t="str">
            <v>11.00</v>
          </cell>
          <cell r="T651" t="str">
            <v>MO•1100•K</v>
          </cell>
          <cell r="U651" t="str">
            <v>mU16 Pl 5</v>
          </cell>
          <cell r="V651" t="str">
            <v>Nordschule</v>
          </cell>
          <cell r="W651" t="str">
            <v>UKJ Tyrolia</v>
          </cell>
          <cell r="X651" t="str">
            <v xml:space="preserve"> -</v>
          </cell>
          <cell r="Y651" t="str">
            <v>Järva Demons</v>
          </cell>
          <cell r="Z651" t="str">
            <v>wU16  Motala Basket</v>
          </cell>
          <cell r="AA651">
            <v>60</v>
          </cell>
          <cell r="AB651">
            <v>58</v>
          </cell>
          <cell r="AC651" t="str">
            <v>Bedu</v>
          </cell>
          <cell r="AD651" t="str">
            <v>van der Bij</v>
          </cell>
          <cell r="AE651" t="str">
            <v>kein 3. SR</v>
          </cell>
        </row>
        <row r="652">
          <cell r="Q652" t="str">
            <v>wU18-34</v>
          </cell>
          <cell r="R652">
            <v>38873</v>
          </cell>
          <cell r="S652" t="str">
            <v>11.45</v>
          </cell>
          <cell r="T652" t="str">
            <v>MO•1145•K</v>
          </cell>
          <cell r="U652" t="str">
            <v>wU18 Pl 3</v>
          </cell>
          <cell r="V652" t="str">
            <v>Nordschule</v>
          </cell>
          <cell r="W652" t="str">
            <v>Osnabrücker SC</v>
          </cell>
          <cell r="X652" t="str">
            <v xml:space="preserve"> -</v>
          </cell>
          <cell r="Y652" t="str">
            <v>DJK Essen Frintrop</v>
          </cell>
          <cell r="Z652" t="str">
            <v>mU16  Järva Demons</v>
          </cell>
          <cell r="AA652">
            <v>35</v>
          </cell>
          <cell r="AB652">
            <v>43</v>
          </cell>
          <cell r="AC652" t="str">
            <v>Lottermoser</v>
          </cell>
          <cell r="AD652" t="str">
            <v>Gast</v>
          </cell>
          <cell r="AE652" t="str">
            <v>kein 3. SR</v>
          </cell>
        </row>
        <row r="653">
          <cell r="Q653" t="str">
            <v>mU16-100</v>
          </cell>
          <cell r="R653">
            <v>38873</v>
          </cell>
          <cell r="S653" t="str">
            <v>12.30</v>
          </cell>
          <cell r="T653" t="str">
            <v>MO•1230•K</v>
          </cell>
          <cell r="U653" t="str">
            <v>mU16 Pl 7</v>
          </cell>
          <cell r="V653" t="str">
            <v>Nordschule</v>
          </cell>
          <cell r="W653" t="str">
            <v>Hertener Löwen</v>
          </cell>
          <cell r="X653" t="str">
            <v xml:space="preserve"> -</v>
          </cell>
          <cell r="Y653" t="str">
            <v>Thermia Karlovy Vary</v>
          </cell>
          <cell r="Z653" t="str">
            <v>wU18  DJK Essen Frintrop</v>
          </cell>
          <cell r="AC653" t="str">
            <v>Lottermoser</v>
          </cell>
          <cell r="AD653" t="str">
            <v>Gast</v>
          </cell>
          <cell r="AE653" t="str">
            <v>kein 3. SR</v>
          </cell>
        </row>
        <row r="655">
          <cell r="W655" t="str">
            <v>Montag, den 05.06.2006</v>
          </cell>
        </row>
        <row r="656">
          <cell r="S656" t="str">
            <v>Zeit</v>
          </cell>
          <cell r="T656" t="str">
            <v>Spielnr.</v>
          </cell>
          <cell r="U656" t="str">
            <v>Liga</v>
          </cell>
          <cell r="V656" t="str">
            <v>Halle</v>
          </cell>
          <cell r="W656" t="str">
            <v>Team A</v>
          </cell>
          <cell r="Y656" t="str">
            <v>Team B</v>
          </cell>
          <cell r="Z656" t="str">
            <v>Kampfgericht</v>
          </cell>
          <cell r="AA656" t="str">
            <v>Erg A</v>
          </cell>
          <cell r="AB656" t="str">
            <v>Erg B</v>
          </cell>
        </row>
        <row r="657">
          <cell r="W657" t="str">
            <v>Halle PA - Drosteschule unten</v>
          </cell>
        </row>
        <row r="659">
          <cell r="Q659" t="str">
            <v>mU18-46</v>
          </cell>
          <cell r="R659">
            <v>38873</v>
          </cell>
          <cell r="S659" t="str">
            <v>08.00</v>
          </cell>
          <cell r="T659" t="str">
            <v>MO•0800•PA</v>
          </cell>
          <cell r="U659" t="str">
            <v>mU18 Pl 15</v>
          </cell>
          <cell r="V659" t="str">
            <v>Drosteschule unten</v>
          </cell>
          <cell r="W659" t="str">
            <v>TG 1837 Hanau</v>
          </cell>
          <cell r="X659" t="str">
            <v xml:space="preserve"> -</v>
          </cell>
          <cell r="Y659" t="str">
            <v>Hellas Basket Berlin</v>
          </cell>
          <cell r="Z659" t="str">
            <v>BG Zehlendorf</v>
          </cell>
          <cell r="AA659">
            <v>44</v>
          </cell>
          <cell r="AB659">
            <v>23</v>
          </cell>
          <cell r="AC659" t="str">
            <v>Lis</v>
          </cell>
          <cell r="AD659" t="str">
            <v>Lottermoser</v>
          </cell>
          <cell r="AE659" t="str">
            <v>kein 3. SR</v>
          </cell>
        </row>
        <row r="660">
          <cell r="Q660" t="str">
            <v>wU14-64</v>
          </cell>
          <cell r="R660">
            <v>38873</v>
          </cell>
          <cell r="S660" t="str">
            <v>08.45</v>
          </cell>
          <cell r="T660" t="str">
            <v>MO•0845•PA</v>
          </cell>
          <cell r="V660" t="str">
            <v>Drosteschule unten</v>
          </cell>
          <cell r="X660" t="str">
            <v>Spielfrei</v>
          </cell>
          <cell r="AC660">
            <v>0</v>
          </cell>
          <cell r="AD660">
            <v>0</v>
          </cell>
          <cell r="AE660" t="str">
            <v>kein 3. SR</v>
          </cell>
        </row>
        <row r="661">
          <cell r="Q661" t="str">
            <v>mU14-29</v>
          </cell>
          <cell r="R661">
            <v>38873</v>
          </cell>
          <cell r="S661" t="str">
            <v>09.30</v>
          </cell>
          <cell r="T661" t="str">
            <v>MO•0930•PA</v>
          </cell>
          <cell r="U661" t="str">
            <v>mU14 Gr A</v>
          </cell>
          <cell r="V661" t="str">
            <v>Drosteschule unten</v>
          </cell>
          <cell r="W661" t="str">
            <v>CB Recklinghausen</v>
          </cell>
          <cell r="X661" t="str">
            <v xml:space="preserve"> -</v>
          </cell>
          <cell r="Y661" t="str">
            <v>TG 1837 Hanau</v>
          </cell>
          <cell r="Z661" t="str">
            <v>wU16  BG Zehlendorf 1</v>
          </cell>
          <cell r="AA661">
            <v>24</v>
          </cell>
          <cell r="AB661">
            <v>19</v>
          </cell>
          <cell r="AC661" t="str">
            <v>Detgen</v>
          </cell>
          <cell r="AD661" t="str">
            <v>Dirks</v>
          </cell>
          <cell r="AE661" t="str">
            <v>kein 3. SR</v>
          </cell>
        </row>
        <row r="662">
          <cell r="Q662" t="str">
            <v>wU16-45</v>
          </cell>
          <cell r="R662">
            <v>38873</v>
          </cell>
          <cell r="S662" t="str">
            <v>10.15</v>
          </cell>
          <cell r="T662" t="str">
            <v>MO•1015•PA</v>
          </cell>
          <cell r="U662" t="str">
            <v>wU16 Pl 13</v>
          </cell>
          <cell r="V662" t="str">
            <v>Drosteschule unten</v>
          </cell>
          <cell r="W662" t="str">
            <v>BG Zehlendorf 1</v>
          </cell>
          <cell r="X662" t="str">
            <v xml:space="preserve"> -</v>
          </cell>
          <cell r="Y662" t="str">
            <v>CB Recklinghausen</v>
          </cell>
          <cell r="Z662" t="str">
            <v>mU14  TG 1837 Hanau</v>
          </cell>
          <cell r="AA662">
            <v>36</v>
          </cell>
          <cell r="AB662">
            <v>8</v>
          </cell>
          <cell r="AC662" t="str">
            <v>Detgen</v>
          </cell>
          <cell r="AD662" t="str">
            <v>Dirks</v>
          </cell>
          <cell r="AE662" t="str">
            <v>kein 3. SR</v>
          </cell>
        </row>
        <row r="663">
          <cell r="Q663" t="str">
            <v>mU16-109</v>
          </cell>
          <cell r="R663">
            <v>38873</v>
          </cell>
          <cell r="S663" t="str">
            <v>11.00</v>
          </cell>
          <cell r="T663" t="str">
            <v>MO•1100•PA</v>
          </cell>
          <cell r="U663" t="str">
            <v>mU16 Pl 25</v>
          </cell>
          <cell r="V663" t="str">
            <v>Drosteschule unten</v>
          </cell>
          <cell r="W663" t="str">
            <v>BG Zehlendorf 2</v>
          </cell>
          <cell r="X663" t="str">
            <v xml:space="preserve"> -</v>
          </cell>
          <cell r="Y663" t="str">
            <v>UAB Wien</v>
          </cell>
          <cell r="Z663" t="str">
            <v>wU16  CB Recklinghausen</v>
          </cell>
          <cell r="AA663">
            <v>41</v>
          </cell>
          <cell r="AB663">
            <v>51</v>
          </cell>
          <cell r="AC663" t="str">
            <v>Detgen</v>
          </cell>
          <cell r="AD663" t="str">
            <v>Dirks</v>
          </cell>
          <cell r="AE663" t="str">
            <v>kein 3. SR</v>
          </cell>
        </row>
        <row r="664">
          <cell r="Q664" t="str">
            <v>mU16-107</v>
          </cell>
          <cell r="R664">
            <v>38873</v>
          </cell>
          <cell r="S664" t="str">
            <v>11.45</v>
          </cell>
          <cell r="T664" t="str">
            <v>MO•1145•PA</v>
          </cell>
          <cell r="U664" t="str">
            <v>mU16 Pl 21</v>
          </cell>
          <cell r="V664" t="str">
            <v>Drosteschule unten</v>
          </cell>
          <cell r="W664" t="str">
            <v>TG 1837 Hanau</v>
          </cell>
          <cell r="X664" t="str">
            <v xml:space="preserve"> -</v>
          </cell>
          <cell r="Y664" t="str">
            <v>Lehrter SV</v>
          </cell>
          <cell r="Z664" t="str">
            <v>mU16  UAB Wien</v>
          </cell>
          <cell r="AA664">
            <v>45</v>
          </cell>
          <cell r="AB664">
            <v>50</v>
          </cell>
          <cell r="AC664" t="str">
            <v>Baloun</v>
          </cell>
          <cell r="AD664" t="str">
            <v>Baranowski</v>
          </cell>
          <cell r="AE664" t="str">
            <v>kein 3. SR</v>
          </cell>
        </row>
        <row r="665">
          <cell r="Q665" t="str">
            <v>wU18-45</v>
          </cell>
          <cell r="R665">
            <v>38873</v>
          </cell>
          <cell r="S665" t="str">
            <v>12.30</v>
          </cell>
          <cell r="T665" t="str">
            <v>MO•1230•PA</v>
          </cell>
          <cell r="U665" t="str">
            <v>wU18 Pl 13</v>
          </cell>
          <cell r="V665" t="str">
            <v>Drosteschule unten</v>
          </cell>
          <cell r="W665" t="str">
            <v>TV Meppen</v>
          </cell>
          <cell r="X665" t="str">
            <v xml:space="preserve"> -</v>
          </cell>
          <cell r="Y665" t="str">
            <v>Walddörfer SV</v>
          </cell>
          <cell r="Z665" t="str">
            <v>mU16  Lehrter SV</v>
          </cell>
          <cell r="AA665">
            <v>44</v>
          </cell>
          <cell r="AB665">
            <v>16</v>
          </cell>
          <cell r="AC665" t="str">
            <v>Baloun</v>
          </cell>
          <cell r="AD665" t="str">
            <v>Baranowski</v>
          </cell>
          <cell r="AE665" t="str">
            <v>kein 3. SR</v>
          </cell>
        </row>
        <row r="668">
          <cell r="W668" t="str">
            <v>Halle PB - Drosteschule oben</v>
          </cell>
        </row>
        <row r="670">
          <cell r="Q670" t="str">
            <v>mU18-47</v>
          </cell>
          <cell r="R670">
            <v>38873</v>
          </cell>
          <cell r="S670" t="str">
            <v>08.00</v>
          </cell>
          <cell r="T670" t="str">
            <v>MO•0800•PB</v>
          </cell>
          <cell r="U670" t="str">
            <v>mU18 Pl 17</v>
          </cell>
          <cell r="V670" t="str">
            <v>Drosteschule oben</v>
          </cell>
          <cell r="W670" t="str">
            <v>Eintracht Frankfurt 2</v>
          </cell>
          <cell r="X670" t="str">
            <v xml:space="preserve"> -</v>
          </cell>
          <cell r="Y670" t="str">
            <v>Lok Stralsund</v>
          </cell>
          <cell r="Z670" t="str">
            <v>wU14  BC Marburg</v>
          </cell>
          <cell r="AA670">
            <v>37</v>
          </cell>
          <cell r="AB670">
            <v>36</v>
          </cell>
          <cell r="AC670" t="str">
            <v>Kec</v>
          </cell>
          <cell r="AD670" t="str">
            <v>Kolar</v>
          </cell>
          <cell r="AE670" t="str">
            <v>kein 3. SR</v>
          </cell>
        </row>
        <row r="671">
          <cell r="Q671" t="str">
            <v>wU14-65</v>
          </cell>
          <cell r="R671">
            <v>38873</v>
          </cell>
          <cell r="S671" t="str">
            <v>08.45</v>
          </cell>
          <cell r="T671" t="str">
            <v>MO•0845•PB</v>
          </cell>
          <cell r="U671" t="str">
            <v>wU14 Pl 17</v>
          </cell>
          <cell r="V671" t="str">
            <v>Drosteschule oben</v>
          </cell>
          <cell r="W671" t="str">
            <v>BC Marburg</v>
          </cell>
          <cell r="X671" t="str">
            <v xml:space="preserve"> -</v>
          </cell>
          <cell r="Y671" t="str">
            <v>Hørsholm BBK 2</v>
          </cell>
          <cell r="Z671" t="str">
            <v>mU18  Lok Stralsund</v>
          </cell>
          <cell r="AA671">
            <v>19</v>
          </cell>
          <cell r="AB671">
            <v>24</v>
          </cell>
          <cell r="AC671" t="str">
            <v>Kec</v>
          </cell>
          <cell r="AD671" t="str">
            <v>Kolar</v>
          </cell>
          <cell r="AE671" t="str">
            <v>kein 3. SR</v>
          </cell>
        </row>
        <row r="672">
          <cell r="Q672" t="str">
            <v>mU14-30</v>
          </cell>
          <cell r="R672">
            <v>38873</v>
          </cell>
          <cell r="S672" t="str">
            <v>09.30</v>
          </cell>
          <cell r="T672" t="str">
            <v>MO•0930•PB</v>
          </cell>
          <cell r="U672" t="str">
            <v>mU14 Gr A</v>
          </cell>
          <cell r="V672" t="str">
            <v>Drosteschule oben</v>
          </cell>
          <cell r="W672" t="str">
            <v>BG Litzendorf 2</v>
          </cell>
          <cell r="X672" t="str">
            <v xml:space="preserve"> -</v>
          </cell>
          <cell r="Y672" t="str">
            <v>MKS MOS Konin</v>
          </cell>
          <cell r="Z672" t="str">
            <v>wU14  Hørsholm BBK 2</v>
          </cell>
          <cell r="AA672">
            <v>28</v>
          </cell>
          <cell r="AB672">
            <v>56</v>
          </cell>
          <cell r="AC672" t="str">
            <v>Blumenthal</v>
          </cell>
          <cell r="AD672" t="str">
            <v>Evenhaim</v>
          </cell>
          <cell r="AE672" t="str">
            <v>kein 3. SR</v>
          </cell>
        </row>
        <row r="673">
          <cell r="Q673" t="str">
            <v>wU16-46</v>
          </cell>
          <cell r="R673">
            <v>38873</v>
          </cell>
          <cell r="S673" t="str">
            <v>10.15</v>
          </cell>
          <cell r="T673" t="str">
            <v>MO•1015•PB</v>
          </cell>
          <cell r="U673" t="str">
            <v>wU16 Pl 15</v>
          </cell>
          <cell r="V673" t="str">
            <v>Drosteschule oben</v>
          </cell>
          <cell r="W673" t="str">
            <v>AMTV/Meiendorfer SV</v>
          </cell>
          <cell r="X673" t="str">
            <v xml:space="preserve"> -</v>
          </cell>
          <cell r="Y673" t="str">
            <v>Walddörfer SV 1</v>
          </cell>
          <cell r="Z673" t="str">
            <v>mU14  MKS MOS Konin</v>
          </cell>
          <cell r="AA673">
            <v>25</v>
          </cell>
          <cell r="AB673">
            <v>43</v>
          </cell>
          <cell r="AC673" t="str">
            <v>Blumenthal</v>
          </cell>
          <cell r="AD673" t="str">
            <v>Evenhaim</v>
          </cell>
          <cell r="AE673" t="str">
            <v>kein 3. SR</v>
          </cell>
        </row>
        <row r="674">
          <cell r="Q674" t="str">
            <v>mU16-110</v>
          </cell>
          <cell r="R674">
            <v>38873</v>
          </cell>
          <cell r="S674" t="str">
            <v>11.00</v>
          </cell>
          <cell r="T674" t="str">
            <v>MO•1100•PB</v>
          </cell>
          <cell r="U674" t="str">
            <v>mU16 Pl 27</v>
          </cell>
          <cell r="V674" t="str">
            <v>Drosteschule oben</v>
          </cell>
          <cell r="W674" t="str">
            <v>VfL Pinneberg 2</v>
          </cell>
          <cell r="X674" t="str">
            <v xml:space="preserve"> -</v>
          </cell>
          <cell r="Y674" t="str">
            <v>BC Marburg</v>
          </cell>
          <cell r="Z674" t="str">
            <v>wU16  Walddörfer SV 1</v>
          </cell>
          <cell r="AA674">
            <v>33</v>
          </cell>
          <cell r="AB674">
            <v>29</v>
          </cell>
          <cell r="AC674" t="str">
            <v>Blumenthal</v>
          </cell>
          <cell r="AD674" t="str">
            <v>Evenhaim</v>
          </cell>
          <cell r="AE674" t="str">
            <v>kein 3. SR</v>
          </cell>
        </row>
        <row r="675">
          <cell r="Q675" t="str">
            <v>mU16-108</v>
          </cell>
          <cell r="R675">
            <v>38873</v>
          </cell>
          <cell r="S675" t="str">
            <v>11.45</v>
          </cell>
          <cell r="T675" t="str">
            <v>MO•1145•PB</v>
          </cell>
          <cell r="U675" t="str">
            <v>mU16 Pl 23</v>
          </cell>
          <cell r="V675" t="str">
            <v>Drosteschule oben</v>
          </cell>
          <cell r="W675" t="str">
            <v>CB Recklinghausen</v>
          </cell>
          <cell r="X675" t="str">
            <v xml:space="preserve"> -</v>
          </cell>
          <cell r="Y675" t="str">
            <v>Emder TV</v>
          </cell>
          <cell r="Z675" t="str">
            <v>mU16  BC Marburg</v>
          </cell>
          <cell r="AA675">
            <v>25</v>
          </cell>
          <cell r="AB675">
            <v>31</v>
          </cell>
          <cell r="AC675" t="str">
            <v>Bartosz</v>
          </cell>
          <cell r="AD675" t="str">
            <v>Bukowski</v>
          </cell>
          <cell r="AE675" t="str">
            <v>kein 3. SR</v>
          </cell>
        </row>
        <row r="676">
          <cell r="Q676" t="str">
            <v>wU18-46</v>
          </cell>
          <cell r="R676">
            <v>38873</v>
          </cell>
          <cell r="S676" t="str">
            <v>12.30</v>
          </cell>
          <cell r="T676" t="str">
            <v>MO•1230•PB</v>
          </cell>
          <cell r="U676" t="str">
            <v>wU18 Pl 15</v>
          </cell>
          <cell r="V676" t="str">
            <v>Drosteschule oben</v>
          </cell>
          <cell r="W676" t="str">
            <v>BG2000 Berlin</v>
          </cell>
          <cell r="X676" t="str">
            <v xml:space="preserve"> -</v>
          </cell>
          <cell r="Y676" t="str">
            <v>VfL Pinneberg</v>
          </cell>
          <cell r="Z676" t="str">
            <v>mU16  Emder TV</v>
          </cell>
          <cell r="AA676">
            <v>32</v>
          </cell>
          <cell r="AB676">
            <v>33</v>
          </cell>
          <cell r="AC676" t="str">
            <v>Bartosz</v>
          </cell>
          <cell r="AD676" t="str">
            <v>Bukowski</v>
          </cell>
          <cell r="AE676" t="str">
            <v>kein 3. SR</v>
          </cell>
        </row>
        <row r="679">
          <cell r="W679" t="str">
            <v>Halle QA - John-F-Kennedy-Schule neu (Feld 1)</v>
          </cell>
        </row>
        <row r="681">
          <cell r="Q681" t="str">
            <v>wU14-62</v>
          </cell>
          <cell r="R681">
            <v>38873</v>
          </cell>
          <cell r="S681" t="str">
            <v>08.00</v>
          </cell>
          <cell r="T681" t="str">
            <v>MO•0800•QA</v>
          </cell>
          <cell r="U681" t="str">
            <v>wU14 Pl 11</v>
          </cell>
          <cell r="V681" t="str">
            <v>John-F-Kennedy-Schule neu (Feld 1)</v>
          </cell>
          <cell r="W681" t="str">
            <v>VfL Grasdorf (a.K.)</v>
          </cell>
          <cell r="X681" t="str">
            <v xml:space="preserve"> -</v>
          </cell>
          <cell r="Y681" t="str">
            <v>VfL Bochum BG</v>
          </cell>
          <cell r="Z681" t="str">
            <v>wU14  BG Dorsten</v>
          </cell>
          <cell r="AA681">
            <v>59</v>
          </cell>
          <cell r="AB681">
            <v>28</v>
          </cell>
          <cell r="AC681" t="str">
            <v>Harden</v>
          </cell>
          <cell r="AD681" t="str">
            <v>Jerab</v>
          </cell>
          <cell r="AE681" t="str">
            <v>kein 3. SR</v>
          </cell>
        </row>
        <row r="682">
          <cell r="Q682" t="str">
            <v>wU14-63</v>
          </cell>
          <cell r="R682">
            <v>38873</v>
          </cell>
          <cell r="S682" t="str">
            <v>08.45</v>
          </cell>
          <cell r="T682" t="str">
            <v>MO•0845•QA</v>
          </cell>
          <cell r="U682" t="str">
            <v>wU14 Pl 13</v>
          </cell>
          <cell r="V682" t="str">
            <v>John-F-Kennedy-Schule neu (Feld 1)</v>
          </cell>
          <cell r="W682" t="str">
            <v>BG Dorsten</v>
          </cell>
          <cell r="X682" t="str">
            <v xml:space="preserve"> -</v>
          </cell>
          <cell r="Y682" t="str">
            <v>Eintracht Frankfurt</v>
          </cell>
          <cell r="Z682" t="str">
            <v>wU14  VfL Bochum BG</v>
          </cell>
          <cell r="AA682">
            <v>29</v>
          </cell>
          <cell r="AB682">
            <v>41</v>
          </cell>
          <cell r="AC682" t="str">
            <v>Harden</v>
          </cell>
          <cell r="AD682" t="str">
            <v>Jerab</v>
          </cell>
          <cell r="AE682" t="str">
            <v>kein 3. SR</v>
          </cell>
        </row>
        <row r="683">
          <cell r="Q683" t="str">
            <v>DaHi-66</v>
          </cell>
          <cell r="R683">
            <v>38873</v>
          </cell>
          <cell r="S683" t="str">
            <v>09.30</v>
          </cell>
          <cell r="T683" t="str">
            <v>MO•0930•QA</v>
          </cell>
          <cell r="U683" t="str">
            <v>DaHi Pl 19</v>
          </cell>
          <cell r="V683" t="str">
            <v>John-F-Kennedy-Schule neu (Feld 1)</v>
          </cell>
          <cell r="W683" t="str">
            <v>VfL Pinneberg 2</v>
          </cell>
          <cell r="X683" t="str">
            <v xml:space="preserve"> -</v>
          </cell>
          <cell r="Y683" t="str">
            <v>Hamburg Rahlstedt</v>
          </cell>
          <cell r="Z683" t="str">
            <v>wU14  Eintracht Frankfurt</v>
          </cell>
          <cell r="AA683">
            <v>29</v>
          </cell>
          <cell r="AB683">
            <v>25</v>
          </cell>
          <cell r="AC683" t="str">
            <v>Haelewyck</v>
          </cell>
          <cell r="AD683" t="str">
            <v>Koutek</v>
          </cell>
          <cell r="AE683" t="str">
            <v>kein 3. SR</v>
          </cell>
        </row>
        <row r="684">
          <cell r="Q684" t="str">
            <v>wU16-37</v>
          </cell>
          <cell r="R684">
            <v>38873</v>
          </cell>
          <cell r="S684" t="str">
            <v>10.15</v>
          </cell>
          <cell r="T684" t="str">
            <v>MO•1015•QA</v>
          </cell>
          <cell r="U684" t="str">
            <v>wU16 Pl 9</v>
          </cell>
          <cell r="V684" t="str">
            <v>John-F-Kennedy-Schule neu (Feld 1)</v>
          </cell>
          <cell r="W684" t="str">
            <v>Klosterneuburg</v>
          </cell>
          <cell r="X684" t="str">
            <v xml:space="preserve"> -</v>
          </cell>
          <cell r="Y684" t="str">
            <v>UAB Wien</v>
          </cell>
          <cell r="Z684" t="str">
            <v>DaHi  Hamburg Rahlstedt</v>
          </cell>
          <cell r="AA684">
            <v>39</v>
          </cell>
          <cell r="AB684">
            <v>32</v>
          </cell>
          <cell r="AC684" t="str">
            <v>Haelewyck</v>
          </cell>
          <cell r="AD684" t="str">
            <v>Koutek</v>
          </cell>
          <cell r="AE684" t="str">
            <v>kein 3. SR</v>
          </cell>
        </row>
        <row r="685">
          <cell r="Q685" t="str">
            <v>mU16-103</v>
          </cell>
          <cell r="R685">
            <v>38873</v>
          </cell>
          <cell r="S685" t="str">
            <v>11.00</v>
          </cell>
          <cell r="T685" t="str">
            <v>MO•1100•QA</v>
          </cell>
          <cell r="U685" t="str">
            <v>mU16 Pl 13</v>
          </cell>
          <cell r="V685" t="str">
            <v>John-F-Kennedy-Schule neu (Feld 1)</v>
          </cell>
          <cell r="W685" t="str">
            <v>BG Zehlendorf 1</v>
          </cell>
          <cell r="X685" t="str">
            <v xml:space="preserve"> -</v>
          </cell>
          <cell r="Y685" t="str">
            <v>Walddörfer SV</v>
          </cell>
          <cell r="Z685" t="str">
            <v>wU16  UAB Wien</v>
          </cell>
          <cell r="AA685">
            <v>61</v>
          </cell>
          <cell r="AB685">
            <v>27</v>
          </cell>
          <cell r="AC685" t="str">
            <v>Haelewyck</v>
          </cell>
          <cell r="AD685" t="str">
            <v>Koutek</v>
          </cell>
          <cell r="AE685" t="str">
            <v>kein 3. SR</v>
          </cell>
        </row>
        <row r="686">
          <cell r="Q686" t="str">
            <v>mU16-101</v>
          </cell>
          <cell r="R686">
            <v>38873</v>
          </cell>
          <cell r="S686" t="str">
            <v>11.45</v>
          </cell>
          <cell r="T686" t="str">
            <v>MO•1145•QA</v>
          </cell>
          <cell r="U686" t="str">
            <v>mU16 Pl 9</v>
          </cell>
          <cell r="V686" t="str">
            <v>John-F-Kennedy-Schule neu (Feld 1)</v>
          </cell>
          <cell r="W686" t="str">
            <v>Wf Spandau 04</v>
          </cell>
          <cell r="X686" t="str">
            <v xml:space="preserve"> -</v>
          </cell>
          <cell r="Y686" t="str">
            <v>AMTV/Meiendorfer SV 2</v>
          </cell>
          <cell r="Z686" t="str">
            <v>mU16  Walddörfer SV</v>
          </cell>
          <cell r="AA686">
            <v>22</v>
          </cell>
          <cell r="AB686">
            <v>41</v>
          </cell>
          <cell r="AC686" t="str">
            <v>Stange</v>
          </cell>
          <cell r="AD686" t="str">
            <v>Chudzicki</v>
          </cell>
          <cell r="AE686" t="str">
            <v>kein 3. SR</v>
          </cell>
        </row>
        <row r="687">
          <cell r="Q687" t="str">
            <v>mU18-37</v>
          </cell>
          <cell r="R687">
            <v>38873</v>
          </cell>
          <cell r="S687" t="str">
            <v>12.30</v>
          </cell>
          <cell r="T687" t="str">
            <v>MO•1230•QA</v>
          </cell>
          <cell r="U687" t="str">
            <v>mU18 Pl 9</v>
          </cell>
          <cell r="V687" t="str">
            <v>John-F-Kennedy-Schule neu (Feld 1)</v>
          </cell>
          <cell r="W687" t="str">
            <v>C&gt;&gt;Press Iserlohn</v>
          </cell>
          <cell r="X687" t="str">
            <v xml:space="preserve"> -</v>
          </cell>
          <cell r="Y687" t="str">
            <v>AMTV/Meiendorfer SV 1</v>
          </cell>
          <cell r="Z687" t="str">
            <v>mU16  AMTV/Meiendorfer SV 2</v>
          </cell>
          <cell r="AA687">
            <v>33</v>
          </cell>
          <cell r="AB687">
            <v>22</v>
          </cell>
          <cell r="AC687" t="str">
            <v>Stange</v>
          </cell>
          <cell r="AD687" t="str">
            <v>Chudzicki</v>
          </cell>
          <cell r="AE687" t="str">
            <v>kein 3. SR</v>
          </cell>
        </row>
        <row r="690">
          <cell r="W690" t="str">
            <v>Halle QB - John-F-Kennedy-Schule neu (Feld 2)</v>
          </cell>
        </row>
        <row r="692">
          <cell r="Q692" t="str">
            <v>wU14-61</v>
          </cell>
          <cell r="R692">
            <v>38873</v>
          </cell>
          <cell r="S692" t="str">
            <v>08.00</v>
          </cell>
          <cell r="T692" t="str">
            <v>MO•0800•QB</v>
          </cell>
          <cell r="U692" t="str">
            <v>wU14 Pl 9</v>
          </cell>
          <cell r="V692" t="str">
            <v>John-F-Kennedy-Schule neu (Feld 2)</v>
          </cell>
          <cell r="W692" t="str">
            <v>SG Wolfenbüttel</v>
          </cell>
          <cell r="X692" t="str">
            <v xml:space="preserve"> -</v>
          </cell>
          <cell r="Y692" t="str">
            <v>MKS MOS Konin</v>
          </cell>
          <cell r="Z692" t="str">
            <v>DaHi  MTV Itzehoe</v>
          </cell>
          <cell r="AA692">
            <v>24</v>
          </cell>
          <cell r="AB692">
            <v>33</v>
          </cell>
          <cell r="AC692" t="str">
            <v>Bukowski</v>
          </cell>
          <cell r="AD692" t="str">
            <v>Chudzicki</v>
          </cell>
          <cell r="AE692" t="str">
            <v>kein 3. SR</v>
          </cell>
        </row>
        <row r="693">
          <cell r="Q693" t="str">
            <v>DaHi-67</v>
          </cell>
          <cell r="R693">
            <v>38873</v>
          </cell>
          <cell r="S693" t="str">
            <v>08.45</v>
          </cell>
          <cell r="T693" t="str">
            <v>MO•0845•QB</v>
          </cell>
          <cell r="U693" t="str">
            <v>DaHi Pl 21</v>
          </cell>
          <cell r="V693" t="str">
            <v>John-F-Kennedy-Schule neu (Feld 2)</v>
          </cell>
          <cell r="W693" t="str">
            <v>MTV Itzehoe</v>
          </cell>
          <cell r="X693" t="str">
            <v xml:space="preserve"> -</v>
          </cell>
          <cell r="Y693" t="str">
            <v>UAB Wien 1</v>
          </cell>
          <cell r="Z693" t="str">
            <v>wU14  MKS MOS Konin</v>
          </cell>
          <cell r="AA693">
            <v>41</v>
          </cell>
          <cell r="AB693">
            <v>13</v>
          </cell>
          <cell r="AC693" t="str">
            <v>Bukowski</v>
          </cell>
          <cell r="AD693" t="str">
            <v>Chudzicki</v>
          </cell>
          <cell r="AE693" t="str">
            <v>kein 3. SR</v>
          </cell>
        </row>
        <row r="694">
          <cell r="Q694" t="str">
            <v>mU14-24</v>
          </cell>
          <cell r="R694">
            <v>38873</v>
          </cell>
          <cell r="S694" t="str">
            <v>09.30</v>
          </cell>
          <cell r="T694" t="str">
            <v>MO•0930•QB</v>
          </cell>
          <cell r="U694" t="str">
            <v>mU14 Pl 7</v>
          </cell>
          <cell r="V694" t="str">
            <v>John-F-Kennedy-Schule neu (Feld 2)</v>
          </cell>
          <cell r="W694" t="str">
            <v>Döbling Wien</v>
          </cell>
          <cell r="X694" t="str">
            <v xml:space="preserve"> -</v>
          </cell>
          <cell r="Y694" t="str">
            <v>BG Zehlendorf</v>
          </cell>
          <cell r="Z694" t="str">
            <v>DaHi  UAB Wien 1</v>
          </cell>
          <cell r="AA694">
            <v>47</v>
          </cell>
          <cell r="AB694">
            <v>25</v>
          </cell>
          <cell r="AC694" t="str">
            <v>Lüdtke</v>
          </cell>
          <cell r="AD694" t="str">
            <v>Pencik</v>
          </cell>
          <cell r="AE694" t="str">
            <v>kein 3. SR</v>
          </cell>
        </row>
        <row r="695">
          <cell r="Q695" t="str">
            <v>wU16-38</v>
          </cell>
          <cell r="R695">
            <v>38873</v>
          </cell>
          <cell r="S695" t="str">
            <v>10.15</v>
          </cell>
          <cell r="T695" t="str">
            <v>MO•1015•QB</v>
          </cell>
          <cell r="U695" t="str">
            <v>wU16 Pl 11</v>
          </cell>
          <cell r="V695" t="str">
            <v>John-F-Kennedy-Schule neu (Feld 2)</v>
          </cell>
          <cell r="W695" t="str">
            <v>BG Zehlendorf 2</v>
          </cell>
          <cell r="X695" t="str">
            <v xml:space="preserve"> -</v>
          </cell>
          <cell r="Y695" t="str">
            <v>Kieler TB</v>
          </cell>
          <cell r="Z695" t="str">
            <v>mU14  BG Zehlendorf</v>
          </cell>
          <cell r="AA695">
            <v>34</v>
          </cell>
          <cell r="AB695">
            <v>5</v>
          </cell>
          <cell r="AC695" t="str">
            <v>Lüdtke</v>
          </cell>
          <cell r="AD695" t="str">
            <v>Pencik</v>
          </cell>
          <cell r="AE695" t="str">
            <v>kein 3. SR</v>
          </cell>
        </row>
        <row r="696">
          <cell r="Q696" t="str">
            <v>mU16-104</v>
          </cell>
          <cell r="R696">
            <v>38873</v>
          </cell>
          <cell r="S696" t="str">
            <v>11.00</v>
          </cell>
          <cell r="T696" t="str">
            <v>MO•1100•QB</v>
          </cell>
          <cell r="U696" t="str">
            <v>mU16 Pl 15</v>
          </cell>
          <cell r="V696" t="str">
            <v>John-F-Kennedy-Schule neu (Feld 2)</v>
          </cell>
          <cell r="W696" t="str">
            <v>VfL Pinneberg 1</v>
          </cell>
          <cell r="X696" t="str">
            <v xml:space="preserve"> -</v>
          </cell>
          <cell r="Y696" t="str">
            <v>Rumelner TV 1</v>
          </cell>
          <cell r="Z696" t="str">
            <v>wU16  Kieler TB</v>
          </cell>
          <cell r="AA696">
            <v>60</v>
          </cell>
          <cell r="AB696">
            <v>18</v>
          </cell>
          <cell r="AC696" t="str">
            <v>Lüdtke</v>
          </cell>
          <cell r="AD696" t="str">
            <v>Pencik</v>
          </cell>
          <cell r="AE696" t="str">
            <v>kein 3. SR</v>
          </cell>
        </row>
        <row r="697">
          <cell r="Q697" t="str">
            <v>mU16-102</v>
          </cell>
          <cell r="R697">
            <v>38873</v>
          </cell>
          <cell r="S697" t="str">
            <v>11.45</v>
          </cell>
          <cell r="T697" t="str">
            <v>MO•1145•QB</v>
          </cell>
          <cell r="U697" t="str">
            <v>mU16 Pl 11</v>
          </cell>
          <cell r="V697" t="str">
            <v>John-F-Kennedy-Schule neu (Feld 2)</v>
          </cell>
          <cell r="W697" t="str">
            <v>ATV Haltern</v>
          </cell>
          <cell r="X697" t="str">
            <v xml:space="preserve"> -</v>
          </cell>
          <cell r="Y697" t="str">
            <v>DBV Charlottenburg</v>
          </cell>
          <cell r="Z697" t="str">
            <v>mU16  Rumelner TV 1</v>
          </cell>
          <cell r="AA697">
            <v>26</v>
          </cell>
          <cell r="AB697">
            <v>66</v>
          </cell>
          <cell r="AC697" t="str">
            <v>Prokes</v>
          </cell>
          <cell r="AD697" t="str">
            <v>Sykulski</v>
          </cell>
          <cell r="AE697" t="str">
            <v>kein 3. SR</v>
          </cell>
        </row>
        <row r="698">
          <cell r="Q698" t="str">
            <v>mU18-38</v>
          </cell>
          <cell r="R698">
            <v>38873</v>
          </cell>
          <cell r="S698" t="str">
            <v>12.30</v>
          </cell>
          <cell r="T698" t="str">
            <v>MO•1230•QB</v>
          </cell>
          <cell r="U698" t="str">
            <v>mU18 Pl 11</v>
          </cell>
          <cell r="V698" t="str">
            <v>John-F-Kennedy-Schule neu (Feld 2)</v>
          </cell>
          <cell r="W698" t="str">
            <v>Braunschweiger BG</v>
          </cell>
          <cell r="X698" t="str">
            <v xml:space="preserve"> -</v>
          </cell>
          <cell r="Y698" t="str">
            <v>AMTV/Meiendorfer SV 2</v>
          </cell>
          <cell r="Z698" t="str">
            <v>mU16  DBV Charlottenburg</v>
          </cell>
          <cell r="AA698">
            <v>20</v>
          </cell>
          <cell r="AB698">
            <v>0</v>
          </cell>
          <cell r="AC698" t="str">
            <v>Prokes</v>
          </cell>
          <cell r="AD698" t="str">
            <v>Sykulski</v>
          </cell>
          <cell r="AE698" t="str">
            <v>kein 3. SR</v>
          </cell>
        </row>
        <row r="701">
          <cell r="W701" t="str">
            <v>Halle QC - John-F-Kennedy-Schule neu (Feld 3)</v>
          </cell>
        </row>
        <row r="703">
          <cell r="Q703" t="str">
            <v>mU18-45</v>
          </cell>
          <cell r="R703">
            <v>38873</v>
          </cell>
          <cell r="S703" t="str">
            <v>08.00</v>
          </cell>
          <cell r="T703" t="str">
            <v>MO•0800•QC</v>
          </cell>
          <cell r="U703" t="str">
            <v>mU18 Pl 13</v>
          </cell>
          <cell r="V703" t="str">
            <v>John-F-Kennedy-Schule neu (Feld 3)</v>
          </cell>
          <cell r="W703" t="str">
            <v>BG Dorsten</v>
          </cell>
          <cell r="X703" t="str">
            <v xml:space="preserve"> -</v>
          </cell>
          <cell r="Y703" t="str">
            <v>CB Recklinghausen</v>
          </cell>
          <cell r="Z703" t="str">
            <v>DaHi  TSV Neustadt</v>
          </cell>
          <cell r="AA703">
            <v>24</v>
          </cell>
          <cell r="AB703">
            <v>43</v>
          </cell>
          <cell r="AC703" t="str">
            <v>Baranowski</v>
          </cell>
          <cell r="AD703" t="str">
            <v>Bartosz</v>
          </cell>
          <cell r="AE703" t="str">
            <v>kein 3. SR</v>
          </cell>
        </row>
        <row r="704">
          <cell r="Q704" t="str">
            <v>DaHi-68</v>
          </cell>
          <cell r="R704">
            <v>38873</v>
          </cell>
          <cell r="S704" t="str">
            <v>08.45</v>
          </cell>
          <cell r="T704" t="str">
            <v>MO•0845•QC</v>
          </cell>
          <cell r="U704" t="str">
            <v>DaHi Pl 23</v>
          </cell>
          <cell r="V704" t="str">
            <v>John-F-Kennedy-Schule neu (Feld 3)</v>
          </cell>
          <cell r="W704" t="str">
            <v>TSV Neustadt</v>
          </cell>
          <cell r="X704" t="str">
            <v xml:space="preserve"> -</v>
          </cell>
          <cell r="Y704" t="str">
            <v>BOB</v>
          </cell>
          <cell r="Z704" t="str">
            <v>mU18  CB Recklinghausen</v>
          </cell>
          <cell r="AA704">
            <v>25</v>
          </cell>
          <cell r="AB704">
            <v>28</v>
          </cell>
          <cell r="AC704" t="str">
            <v>Baranowski</v>
          </cell>
          <cell r="AD704" t="str">
            <v>Bartosz</v>
          </cell>
          <cell r="AE704" t="str">
            <v>kein 3. SR</v>
          </cell>
        </row>
        <row r="705">
          <cell r="Q705" t="str">
            <v>DaHi-65</v>
          </cell>
          <cell r="R705">
            <v>38873</v>
          </cell>
          <cell r="S705" t="str">
            <v>09.30</v>
          </cell>
          <cell r="T705" t="str">
            <v>MO•0930•QC</v>
          </cell>
          <cell r="U705" t="str">
            <v>DaHi Pl 17</v>
          </cell>
          <cell r="V705" t="str">
            <v>John-F-Kennedy-Schule neu (Feld 3)</v>
          </cell>
          <cell r="W705" t="str">
            <v>MTV Trb. Lüneburg 2</v>
          </cell>
          <cell r="X705" t="str">
            <v xml:space="preserve"> -</v>
          </cell>
          <cell r="Y705" t="str">
            <v>BG Zehlendorf 2</v>
          </cell>
          <cell r="Z705" t="str">
            <v>DaHi  BOB</v>
          </cell>
          <cell r="AA705">
            <v>22</v>
          </cell>
          <cell r="AB705">
            <v>47</v>
          </cell>
          <cell r="AC705" t="str">
            <v xml:space="preserve">Brune </v>
          </cell>
          <cell r="AD705" t="str">
            <v>Pastusiak</v>
          </cell>
          <cell r="AE705" t="str">
            <v>kein 3. SR</v>
          </cell>
        </row>
        <row r="706">
          <cell r="Q706" t="str">
            <v>mU16-106</v>
          </cell>
          <cell r="R706">
            <v>38873</v>
          </cell>
          <cell r="S706" t="str">
            <v>10.15</v>
          </cell>
          <cell r="T706" t="str">
            <v>MO•1015•QC</v>
          </cell>
          <cell r="U706" t="str">
            <v>mU16 Pl 19</v>
          </cell>
          <cell r="V706" t="str">
            <v>John-F-Kennedy-Schule neu (Feld 3)</v>
          </cell>
          <cell r="W706" t="str">
            <v>AC Berlin</v>
          </cell>
          <cell r="X706" t="str">
            <v xml:space="preserve"> -</v>
          </cell>
          <cell r="Y706" t="str">
            <v>Eintracht Frankfurt 2</v>
          </cell>
          <cell r="Z706" t="str">
            <v>DaHi  BG Zehlendorf 2</v>
          </cell>
          <cell r="AA706">
            <v>42</v>
          </cell>
          <cell r="AB706">
            <v>56</v>
          </cell>
          <cell r="AC706" t="str">
            <v xml:space="preserve">Brune </v>
          </cell>
          <cell r="AD706" t="str">
            <v>Pastusiak</v>
          </cell>
          <cell r="AE706" t="str">
            <v>kein 3. SR</v>
          </cell>
        </row>
        <row r="707">
          <cell r="Q707" t="str">
            <v>mU16-105</v>
          </cell>
          <cell r="R707">
            <v>38873</v>
          </cell>
          <cell r="S707" t="str">
            <v>11.00</v>
          </cell>
          <cell r="T707" t="str">
            <v>MO•1100•QC</v>
          </cell>
          <cell r="U707" t="str">
            <v>mU16 Pl 17</v>
          </cell>
          <cell r="V707" t="str">
            <v>John-F-Kennedy-Schule neu (Feld 3)</v>
          </cell>
          <cell r="W707" t="str">
            <v>MKS MOS Konin</v>
          </cell>
          <cell r="X707" t="str">
            <v xml:space="preserve"> -</v>
          </cell>
          <cell r="Y707" t="str">
            <v>Rotenburg/Scheeßel</v>
          </cell>
          <cell r="Z707" t="str">
            <v>mU16  Eintracht Frankfurt 2</v>
          </cell>
          <cell r="AA707">
            <v>20</v>
          </cell>
          <cell r="AB707">
            <v>44</v>
          </cell>
          <cell r="AC707" t="str">
            <v xml:space="preserve">Brune </v>
          </cell>
          <cell r="AD707" t="str">
            <v>Pastusiak</v>
          </cell>
          <cell r="AE707" t="str">
            <v>kein 3. SR</v>
          </cell>
        </row>
        <row r="708">
          <cell r="Q708" t="str">
            <v>wU18-38</v>
          </cell>
          <cell r="R708">
            <v>38873</v>
          </cell>
          <cell r="S708" t="str">
            <v>11.45</v>
          </cell>
          <cell r="T708" t="str">
            <v>MO•1145•QC</v>
          </cell>
          <cell r="U708" t="str">
            <v>wU18 Pl 11</v>
          </cell>
          <cell r="V708" t="str">
            <v>John-F-Kennedy-Schule neu (Feld 3)</v>
          </cell>
          <cell r="W708" t="str">
            <v>UAB Wien</v>
          </cell>
          <cell r="X708" t="str">
            <v xml:space="preserve"> -</v>
          </cell>
          <cell r="Y708" t="str">
            <v>AMTV/Meiendorfer SV</v>
          </cell>
          <cell r="Z708" t="str">
            <v>mU16  Rotenburg/Scheeßel</v>
          </cell>
          <cell r="AA708">
            <v>17</v>
          </cell>
          <cell r="AB708">
            <v>61</v>
          </cell>
          <cell r="AC708" t="str">
            <v>Spyt</v>
          </cell>
          <cell r="AD708" t="str">
            <v>Lasocki</v>
          </cell>
          <cell r="AE708" t="str">
            <v>kein 3. SR</v>
          </cell>
        </row>
        <row r="709">
          <cell r="Q709" t="str">
            <v>wU18-37</v>
          </cell>
          <cell r="R709">
            <v>38873</v>
          </cell>
          <cell r="S709" t="str">
            <v>12.30</v>
          </cell>
          <cell r="T709" t="str">
            <v>MO•1230•QC</v>
          </cell>
          <cell r="U709" t="str">
            <v>wU18 Pl 9</v>
          </cell>
          <cell r="V709" t="str">
            <v>John-F-Kennedy-Schule neu (Feld 3)</v>
          </cell>
          <cell r="W709" t="str">
            <v>Basketball Berlin Süd</v>
          </cell>
          <cell r="X709" t="str">
            <v xml:space="preserve"> -</v>
          </cell>
          <cell r="Y709" t="str">
            <v>Lehrter SV</v>
          </cell>
          <cell r="Z709" t="str">
            <v>wU18  AMTV/Meiendorfer SV</v>
          </cell>
          <cell r="AA709">
            <v>50</v>
          </cell>
          <cell r="AB709">
            <v>27</v>
          </cell>
          <cell r="AC709" t="str">
            <v>Spyt</v>
          </cell>
          <cell r="AD709" t="str">
            <v>Lasocki</v>
          </cell>
          <cell r="AE709" t="str">
            <v>kein 3. SR</v>
          </cell>
        </row>
        <row r="711">
          <cell r="W711" t="str">
            <v>Montag, den 05.06.2006</v>
          </cell>
        </row>
        <row r="712">
          <cell r="S712" t="str">
            <v>Zeit</v>
          </cell>
          <cell r="T712" t="str">
            <v>Spielnr.</v>
          </cell>
          <cell r="U712" t="str">
            <v>Liga</v>
          </cell>
          <cell r="V712" t="str">
            <v>Halle</v>
          </cell>
          <cell r="W712" t="str">
            <v>Team A</v>
          </cell>
          <cell r="Y712" t="str">
            <v>Team B</v>
          </cell>
          <cell r="Z712" t="str">
            <v>Kampfgericht</v>
          </cell>
          <cell r="AA712" t="str">
            <v>Erg A</v>
          </cell>
          <cell r="AB712" t="str">
            <v>Erg B</v>
          </cell>
        </row>
        <row r="713">
          <cell r="W713" t="str">
            <v>Halle QD - John-F-Kennedy-Schule alt</v>
          </cell>
        </row>
        <row r="715">
          <cell r="Q715" t="str">
            <v>DaLo-18</v>
          </cell>
          <cell r="R715">
            <v>38873</v>
          </cell>
          <cell r="S715" t="str">
            <v>08.00</v>
          </cell>
          <cell r="T715" t="str">
            <v>MO•0800•QD</v>
          </cell>
          <cell r="U715" t="str">
            <v>DaLo Pl 3</v>
          </cell>
          <cell r="V715" t="str">
            <v>John-F-Kennedy-Schule alt</v>
          </cell>
          <cell r="W715" t="str">
            <v>BG Zehlendorf 3</v>
          </cell>
          <cell r="X715" t="str">
            <v xml:space="preserve"> -</v>
          </cell>
          <cell r="Y715" t="str">
            <v>Kuenring Wien 2</v>
          </cell>
          <cell r="Z715" t="str">
            <v>HeLo  TuS Lichterfelde</v>
          </cell>
          <cell r="AA715">
            <v>29</v>
          </cell>
          <cell r="AB715">
            <v>36</v>
          </cell>
          <cell r="AC715" t="str">
            <v>Weege</v>
          </cell>
          <cell r="AD715" t="str">
            <v>Baloun</v>
          </cell>
          <cell r="AE715" t="str">
            <v>kein 3. SR</v>
          </cell>
        </row>
        <row r="716">
          <cell r="Q716" t="str">
            <v>HeLo-22</v>
          </cell>
          <cell r="R716">
            <v>38873</v>
          </cell>
          <cell r="S716" t="str">
            <v>08.45</v>
          </cell>
          <cell r="T716" t="str">
            <v>MO•0845•QD</v>
          </cell>
          <cell r="U716" t="str">
            <v>HeLo Pl 3</v>
          </cell>
          <cell r="V716" t="str">
            <v>John-F-Kennedy-Schule alt</v>
          </cell>
          <cell r="W716" t="str">
            <v>TuS Lichterfelde</v>
          </cell>
          <cell r="X716" t="str">
            <v xml:space="preserve"> -</v>
          </cell>
          <cell r="Y716" t="str">
            <v>Braunschweiger BG 2</v>
          </cell>
          <cell r="Z716" t="str">
            <v>DaLo  Kuenring Wien 2</v>
          </cell>
          <cell r="AA716">
            <v>23</v>
          </cell>
          <cell r="AB716">
            <v>33</v>
          </cell>
          <cell r="AC716" t="str">
            <v>Weege</v>
          </cell>
          <cell r="AD716" t="str">
            <v>Baloun</v>
          </cell>
          <cell r="AE716" t="str">
            <v>kein 3. SR</v>
          </cell>
        </row>
        <row r="717">
          <cell r="Q717" t="str">
            <v>DaHi-59</v>
          </cell>
          <cell r="R717">
            <v>38873</v>
          </cell>
          <cell r="S717" t="str">
            <v>09.30</v>
          </cell>
          <cell r="T717" t="str">
            <v>MO•0930•QD</v>
          </cell>
          <cell r="U717" t="str">
            <v>DaHi Pl 5</v>
          </cell>
          <cell r="V717" t="str">
            <v>John-F-Kennedy-Schule alt</v>
          </cell>
          <cell r="W717" t="str">
            <v>BBZ 95 Leverkusen 1</v>
          </cell>
          <cell r="X717" t="str">
            <v xml:space="preserve"> -</v>
          </cell>
          <cell r="Y717" t="str">
            <v>BG Hamburg-West</v>
          </cell>
          <cell r="Z717" t="str">
            <v>HeLo  Braunschweiger BG 2</v>
          </cell>
          <cell r="AA717">
            <v>40</v>
          </cell>
          <cell r="AB717">
            <v>30</v>
          </cell>
          <cell r="AC717" t="str">
            <v>Jannsens</v>
          </cell>
          <cell r="AD717" t="str">
            <v>Kittlerova</v>
          </cell>
          <cell r="AE717" t="str">
            <v>kein 3. SR</v>
          </cell>
        </row>
        <row r="718">
          <cell r="Q718" t="str">
            <v>DaHi-58</v>
          </cell>
          <cell r="R718">
            <v>38873</v>
          </cell>
          <cell r="S718" t="str">
            <v>10.15</v>
          </cell>
          <cell r="T718" t="str">
            <v>MO•1015•QD</v>
          </cell>
          <cell r="U718" t="str">
            <v>DaHi Pl 3</v>
          </cell>
          <cell r="V718" t="str">
            <v>John-F-Kennedy-Schule alt</v>
          </cell>
          <cell r="W718" t="str">
            <v>Flying French</v>
          </cell>
          <cell r="X718" t="str">
            <v xml:space="preserve"> -</v>
          </cell>
          <cell r="Y718" t="str">
            <v>Lidingo Basket</v>
          </cell>
          <cell r="Z718" t="str">
            <v>DaHi  BG Hamburg-West</v>
          </cell>
          <cell r="AA718">
            <v>43</v>
          </cell>
          <cell r="AB718">
            <v>33</v>
          </cell>
          <cell r="AC718" t="str">
            <v>Jannsens</v>
          </cell>
          <cell r="AD718" t="str">
            <v>Kittlerova</v>
          </cell>
          <cell r="AE718" t="str">
            <v>kein 3. SR</v>
          </cell>
        </row>
        <row r="719">
          <cell r="Q719" t="str">
            <v>HeHi-098</v>
          </cell>
          <cell r="R719">
            <v>38873</v>
          </cell>
          <cell r="S719" t="str">
            <v>11.00</v>
          </cell>
          <cell r="T719" t="str">
            <v>MO•1100•QD</v>
          </cell>
          <cell r="U719" t="str">
            <v>HeHi Pl 3</v>
          </cell>
          <cell r="V719" t="str">
            <v>John-F-Kennedy-Schule alt</v>
          </cell>
          <cell r="W719" t="str">
            <v>Rhein Energie Köln</v>
          </cell>
          <cell r="X719" t="str">
            <v xml:space="preserve"> -</v>
          </cell>
          <cell r="Y719" t="str">
            <v>AMTV Rahlstedt</v>
          </cell>
          <cell r="Z719" t="str">
            <v>DaHi  Lidingo Basket</v>
          </cell>
          <cell r="AA719">
            <v>20</v>
          </cell>
          <cell r="AB719">
            <v>0</v>
          </cell>
          <cell r="AC719" t="str">
            <v>Jannsens</v>
          </cell>
          <cell r="AD719" t="str">
            <v>Kittlerova</v>
          </cell>
          <cell r="AE719" t="str">
            <v>kein 3. SR</v>
          </cell>
        </row>
        <row r="720">
          <cell r="Q720" t="str">
            <v>wU14-57</v>
          </cell>
          <cell r="R720">
            <v>38873</v>
          </cell>
          <cell r="S720" t="str">
            <v>11.50</v>
          </cell>
          <cell r="T720" t="str">
            <v>MO•1150•QD</v>
          </cell>
          <cell r="U720" t="str">
            <v>wU14 Pl 1</v>
          </cell>
          <cell r="V720" t="str">
            <v>John-F-Kennedy-Schule alt</v>
          </cell>
          <cell r="W720" t="str">
            <v>BK Amager</v>
          </cell>
          <cell r="X720" t="str">
            <v xml:space="preserve"> -</v>
          </cell>
          <cell r="Y720" t="str">
            <v>Hørsholm BBK 1</v>
          </cell>
          <cell r="Z720" t="str">
            <v>BG Zehlendorf</v>
          </cell>
          <cell r="AA720">
            <v>32</v>
          </cell>
          <cell r="AB720">
            <v>24</v>
          </cell>
          <cell r="AC720" t="str">
            <v>Treu</v>
          </cell>
          <cell r="AD720" t="str">
            <v>Koc</v>
          </cell>
          <cell r="AE720" t="str">
            <v>kein 3. SR</v>
          </cell>
        </row>
        <row r="721">
          <cell r="Q721" t="str">
            <v>mU14-21</v>
          </cell>
          <cell r="R721">
            <v>38873</v>
          </cell>
          <cell r="S721" t="str">
            <v>12.40</v>
          </cell>
          <cell r="T721" t="str">
            <v>MO•1240•QD</v>
          </cell>
          <cell r="U721" t="str">
            <v>mU14 Pl 1</v>
          </cell>
          <cell r="V721" t="str">
            <v>John-F-Kennedy-Schule alt</v>
          </cell>
          <cell r="W721" t="str">
            <v>WAT 22</v>
          </cell>
          <cell r="X721" t="str">
            <v xml:space="preserve"> -</v>
          </cell>
          <cell r="Y721" t="str">
            <v>AMTV/Meiendorfer SV</v>
          </cell>
          <cell r="Z721" t="str">
            <v>BG Zehlendorf</v>
          </cell>
          <cell r="AA721">
            <v>52</v>
          </cell>
          <cell r="AB721">
            <v>35</v>
          </cell>
          <cell r="AC721" t="str">
            <v>Cyniak</v>
          </cell>
          <cell r="AD721" t="str">
            <v>van den Eijnden</v>
          </cell>
          <cell r="AE721" t="str">
            <v>kein 3. SR</v>
          </cell>
        </row>
        <row r="724">
          <cell r="W724" t="str">
            <v>Halle T - Am Rohrgarten</v>
          </cell>
        </row>
        <row r="726">
          <cell r="Q726" t="str">
            <v>HeLo-26</v>
          </cell>
          <cell r="R726">
            <v>38873</v>
          </cell>
          <cell r="S726" t="str">
            <v>08.00</v>
          </cell>
          <cell r="T726" t="str">
            <v>MO•0800•T</v>
          </cell>
          <cell r="U726" t="str">
            <v>HeLo Gr A</v>
          </cell>
          <cell r="V726" t="str">
            <v>Am Rohrgarten</v>
          </cell>
          <cell r="W726" t="str">
            <v>Serbischer SK</v>
          </cell>
          <cell r="X726" t="str">
            <v xml:space="preserve"> -</v>
          </cell>
          <cell r="Y726" t="str">
            <v>SSC Südwest</v>
          </cell>
          <cell r="Z726" t="str">
            <v>HeLo  ATV Haltern</v>
          </cell>
          <cell r="AA726">
            <v>0</v>
          </cell>
          <cell r="AB726">
            <v>20</v>
          </cell>
          <cell r="AC726" t="str">
            <v>Vecera</v>
          </cell>
          <cell r="AD726" t="str">
            <v>Walewski</v>
          </cell>
          <cell r="AE726" t="str">
            <v>kein 3. SR</v>
          </cell>
        </row>
        <row r="727">
          <cell r="Q727" t="str">
            <v>HeLo-25</v>
          </cell>
          <cell r="R727">
            <v>38873</v>
          </cell>
          <cell r="S727" t="str">
            <v>08.45</v>
          </cell>
          <cell r="T727" t="str">
            <v>MO•0845•T</v>
          </cell>
          <cell r="U727" t="str">
            <v>HeLo Gr A</v>
          </cell>
          <cell r="V727" t="str">
            <v>Am Rohrgarten</v>
          </cell>
          <cell r="W727" t="str">
            <v>ATV Haltern</v>
          </cell>
          <cell r="X727" t="str">
            <v xml:space="preserve"> -</v>
          </cell>
          <cell r="Y727" t="str">
            <v>UKJ Tyrolia 2</v>
          </cell>
          <cell r="Z727" t="str">
            <v>HeLo  SSC Südwest</v>
          </cell>
          <cell r="AC727" t="str">
            <v>Vecera</v>
          </cell>
          <cell r="AD727" t="str">
            <v>Walewski</v>
          </cell>
          <cell r="AE727" t="str">
            <v>kein 3. SR</v>
          </cell>
        </row>
        <row r="728">
          <cell r="Q728" t="str">
            <v>HeHi-095</v>
          </cell>
          <cell r="R728">
            <v>38873</v>
          </cell>
          <cell r="S728" t="str">
            <v>09.30</v>
          </cell>
          <cell r="T728" t="str">
            <v>MO•0930•T</v>
          </cell>
          <cell r="U728" t="str">
            <v>HeHi Pl 29-32</v>
          </cell>
          <cell r="V728" t="str">
            <v>Am Rohrgarten</v>
          </cell>
          <cell r="W728" t="str">
            <v>TV Oldersum</v>
          </cell>
          <cell r="X728" t="str">
            <v xml:space="preserve"> -</v>
          </cell>
          <cell r="Y728" t="str">
            <v>Emder TV</v>
          </cell>
          <cell r="Z728" t="str">
            <v>HeLo  UKJ Tyrolia 2</v>
          </cell>
          <cell r="AA728">
            <v>0</v>
          </cell>
          <cell r="AB728">
            <v>2</v>
          </cell>
          <cell r="AC728">
            <v>0</v>
          </cell>
          <cell r="AD728">
            <v>0</v>
          </cell>
          <cell r="AE728" t="str">
            <v>kein 3. SR</v>
          </cell>
        </row>
        <row r="729">
          <cell r="Q729" t="str">
            <v>HeHi-099</v>
          </cell>
          <cell r="R729">
            <v>38873</v>
          </cell>
          <cell r="S729" t="str">
            <v>10.15</v>
          </cell>
          <cell r="T729" t="str">
            <v>MO•1015•T</v>
          </cell>
          <cell r="U729" t="str">
            <v>HeHi Pl 5</v>
          </cell>
          <cell r="V729" t="str">
            <v>Am Rohrgarten</v>
          </cell>
          <cell r="W729" t="str">
            <v>BG Zehlendorf 1</v>
          </cell>
          <cell r="X729" t="str">
            <v xml:space="preserve"> -</v>
          </cell>
          <cell r="Y729" t="str">
            <v>SG Braunschweig</v>
          </cell>
          <cell r="Z729" t="str">
            <v>HeHi  Emder TV</v>
          </cell>
          <cell r="AC729" t="str">
            <v>Ernst</v>
          </cell>
          <cell r="AD729" t="str">
            <v>Freisfeld</v>
          </cell>
          <cell r="AE729" t="str">
            <v>kein 3. SR</v>
          </cell>
        </row>
        <row r="730">
          <cell r="Q730" t="str">
            <v>HeHi-102</v>
          </cell>
          <cell r="R730">
            <v>38873</v>
          </cell>
          <cell r="S730" t="str">
            <v>11.00</v>
          </cell>
          <cell r="T730" t="str">
            <v>MO•1100•T</v>
          </cell>
          <cell r="U730" t="str">
            <v>HeHi Pl 11</v>
          </cell>
          <cell r="V730" t="str">
            <v>Am Rohrgarten</v>
          </cell>
          <cell r="W730" t="str">
            <v>Sportverein Berne 2</v>
          </cell>
          <cell r="X730" t="str">
            <v xml:space="preserve"> -</v>
          </cell>
          <cell r="Y730" t="str">
            <v>Sigulda / Livonija</v>
          </cell>
          <cell r="Z730" t="str">
            <v>HeHi  SG Braunschweig</v>
          </cell>
          <cell r="AC730" t="str">
            <v>Ernst</v>
          </cell>
          <cell r="AD730" t="str">
            <v>Freisfeld</v>
          </cell>
          <cell r="AE730" t="str">
            <v>kein 3. SR</v>
          </cell>
        </row>
        <row r="731">
          <cell r="Q731" t="str">
            <v>HeHi-093</v>
          </cell>
          <cell r="R731">
            <v>38873</v>
          </cell>
          <cell r="S731" t="str">
            <v>11.45</v>
          </cell>
          <cell r="T731" t="str">
            <v>MO•1145•T</v>
          </cell>
          <cell r="U731" t="str">
            <v>HeHi Pl 25-28</v>
          </cell>
          <cell r="V731" t="str">
            <v>Am Rohrgarten</v>
          </cell>
          <cell r="W731" t="str">
            <v>SC Ottensen</v>
          </cell>
          <cell r="X731" t="str">
            <v xml:space="preserve"> -</v>
          </cell>
          <cell r="Y731" t="str">
            <v>FU Hochschulsport</v>
          </cell>
          <cell r="Z731" t="str">
            <v>HeHi  Sigulda / Livonija</v>
          </cell>
          <cell r="AC731" t="str">
            <v>Vecera</v>
          </cell>
          <cell r="AD731" t="str">
            <v>van den Eijnden</v>
          </cell>
          <cell r="AE731" t="str">
            <v>kein 3. SR</v>
          </cell>
        </row>
        <row r="732">
          <cell r="Q732" t="str">
            <v>HeHi-094</v>
          </cell>
          <cell r="R732">
            <v>38873</v>
          </cell>
          <cell r="S732" t="str">
            <v>12.30</v>
          </cell>
          <cell r="T732" t="str">
            <v>MO•1230•T</v>
          </cell>
          <cell r="U732" t="str">
            <v>HeHi Pl 25-28</v>
          </cell>
          <cell r="V732" t="str">
            <v>Am Rohrgarten</v>
          </cell>
          <cell r="W732" t="str">
            <v>Eintracht Frankfurt</v>
          </cell>
          <cell r="X732" t="str">
            <v xml:space="preserve"> -</v>
          </cell>
          <cell r="Y732" t="str">
            <v>CB Recklinghausen</v>
          </cell>
          <cell r="Z732" t="str">
            <v>HeHi  FU Hochschulsport</v>
          </cell>
          <cell r="AC732" t="str">
            <v>Vecera</v>
          </cell>
          <cell r="AD732" t="str">
            <v>van den Eijnden</v>
          </cell>
          <cell r="AE732" t="str">
            <v>kein 3. SR</v>
          </cell>
        </row>
        <row r="735">
          <cell r="W735" t="str">
            <v>Halle VA - Ostpreußendamm unten</v>
          </cell>
        </row>
        <row r="737">
          <cell r="Q737" t="str">
            <v>DaLo-20</v>
          </cell>
          <cell r="R737">
            <v>38873</v>
          </cell>
          <cell r="S737" t="str">
            <v>08.00</v>
          </cell>
          <cell r="T737" t="str">
            <v>MO•0800•VA</v>
          </cell>
          <cell r="U737" t="str">
            <v>DaLo Pl 7</v>
          </cell>
          <cell r="V737" t="str">
            <v>Ostpreußendamm unten</v>
          </cell>
          <cell r="W737" t="str">
            <v>Walddörfer SV 3</v>
          </cell>
          <cell r="X737" t="str">
            <v xml:space="preserve"> -</v>
          </cell>
          <cell r="Y737" t="str">
            <v>Vareler TB</v>
          </cell>
          <cell r="Z737" t="str">
            <v>HeLo  Walddörfer SV</v>
          </cell>
          <cell r="AA737">
            <v>20</v>
          </cell>
          <cell r="AB737">
            <v>0</v>
          </cell>
          <cell r="AC737" t="str">
            <v>Spyt</v>
          </cell>
          <cell r="AD737" t="str">
            <v>Stange</v>
          </cell>
          <cell r="AE737" t="str">
            <v>kein 3. SR</v>
          </cell>
        </row>
        <row r="738">
          <cell r="Q738" t="str">
            <v>HeLo-24</v>
          </cell>
          <cell r="R738">
            <v>38873</v>
          </cell>
          <cell r="S738" t="str">
            <v>08.45</v>
          </cell>
          <cell r="T738" t="str">
            <v>MO•0845•VA</v>
          </cell>
          <cell r="U738" t="str">
            <v>HeLo Pl 7</v>
          </cell>
          <cell r="V738" t="str">
            <v>Ostpreußendamm unten</v>
          </cell>
          <cell r="W738" t="str">
            <v>Walddörfer SV</v>
          </cell>
          <cell r="X738" t="str">
            <v xml:space="preserve"> -</v>
          </cell>
          <cell r="Y738" t="str">
            <v>BG Zehlendorf 3</v>
          </cell>
          <cell r="Z738" t="str">
            <v>DaLo  Vareler TB</v>
          </cell>
          <cell r="AA738">
            <v>53</v>
          </cell>
          <cell r="AB738">
            <v>39</v>
          </cell>
          <cell r="AC738" t="str">
            <v>Spyt</v>
          </cell>
          <cell r="AD738" t="str">
            <v>Stange</v>
          </cell>
          <cell r="AE738" t="str">
            <v>kein 3. SR</v>
          </cell>
        </row>
        <row r="739">
          <cell r="Q739" t="str">
            <v>HeHi-096</v>
          </cell>
          <cell r="R739">
            <v>38873</v>
          </cell>
          <cell r="S739" t="str">
            <v>09.30</v>
          </cell>
          <cell r="T739" t="str">
            <v>MO•0930•VA</v>
          </cell>
          <cell r="U739" t="str">
            <v>HeHi Pl 29-32</v>
          </cell>
          <cell r="V739" t="str">
            <v>Ostpreußendamm unten</v>
          </cell>
          <cell r="W739" t="str">
            <v>MTV Itzehoe Eagles</v>
          </cell>
          <cell r="X739" t="str">
            <v xml:space="preserve"> -</v>
          </cell>
          <cell r="Y739" t="str">
            <v>SC Rist Wedel</v>
          </cell>
          <cell r="Z739" t="str">
            <v>HeLo  BG Zehlendorf 3</v>
          </cell>
          <cell r="AC739" t="str">
            <v>Mensik</v>
          </cell>
          <cell r="AD739" t="str">
            <v>Spyt</v>
          </cell>
          <cell r="AE739" t="str">
            <v>kein 3. SR</v>
          </cell>
        </row>
        <row r="740">
          <cell r="Q740" t="str">
            <v>HeHi-100</v>
          </cell>
          <cell r="R740">
            <v>38873</v>
          </cell>
          <cell r="S740" t="str">
            <v>10.15</v>
          </cell>
          <cell r="T740" t="str">
            <v>MO•1015•VA</v>
          </cell>
          <cell r="U740" t="str">
            <v>HeHi Pl 7</v>
          </cell>
          <cell r="V740" t="str">
            <v>Ostpreußendamm unten</v>
          </cell>
          <cell r="W740" t="str">
            <v>C-R-T-G´s Finest</v>
          </cell>
          <cell r="X740" t="str">
            <v xml:space="preserve"> -</v>
          </cell>
          <cell r="Y740" t="str">
            <v>Lidingo Basket</v>
          </cell>
          <cell r="Z740" t="str">
            <v>HeHi  SC Rist Wedel</v>
          </cell>
          <cell r="AA740">
            <v>0</v>
          </cell>
          <cell r="AB740">
            <v>20</v>
          </cell>
          <cell r="AC740" t="str">
            <v>Mensik</v>
          </cell>
          <cell r="AD740" t="str">
            <v>Cyniak</v>
          </cell>
          <cell r="AE740" t="str">
            <v>kein 3. SR</v>
          </cell>
        </row>
        <row r="741">
          <cell r="Q741" t="str">
            <v>HeHi-103</v>
          </cell>
          <cell r="R741">
            <v>38873</v>
          </cell>
          <cell r="S741" t="str">
            <v>11.00</v>
          </cell>
          <cell r="T741" t="str">
            <v>MO•1100•VA</v>
          </cell>
          <cell r="U741" t="str">
            <v>HeHi Pl 13</v>
          </cell>
          <cell r="V741" t="str">
            <v>Ostpreußendamm unten</v>
          </cell>
          <cell r="W741" t="str">
            <v>UKJ Tyrolia 1</v>
          </cell>
          <cell r="X741" t="str">
            <v xml:space="preserve"> -</v>
          </cell>
          <cell r="Y741" t="str">
            <v>Basket Clubs Vienna</v>
          </cell>
          <cell r="Z741" t="str">
            <v>HeHi  Lidingo Basket</v>
          </cell>
          <cell r="AA741">
            <v>51</v>
          </cell>
          <cell r="AB741">
            <v>40</v>
          </cell>
          <cell r="AC741" t="str">
            <v>Pflanzer</v>
          </cell>
          <cell r="AD741" t="str">
            <v>Cyniak</v>
          </cell>
          <cell r="AE741" t="str">
            <v>kein 3. SR</v>
          </cell>
        </row>
        <row r="742">
          <cell r="Q742" t="str">
            <v>HeHi-089</v>
          </cell>
          <cell r="R742">
            <v>38873</v>
          </cell>
          <cell r="S742" t="str">
            <v>11.45</v>
          </cell>
          <cell r="T742" t="str">
            <v>MO•1145•VA</v>
          </cell>
          <cell r="U742" t="str">
            <v>HeHi Pl 17-20</v>
          </cell>
          <cell r="V742" t="str">
            <v>Ostpreußendamm unten</v>
          </cell>
          <cell r="W742" t="str">
            <v>West Wien</v>
          </cell>
          <cell r="X742" t="str">
            <v xml:space="preserve"> -</v>
          </cell>
          <cell r="Y742" t="str">
            <v>Haga Basket</v>
          </cell>
          <cell r="Z742" t="str">
            <v>HeHi  Basket Clubs Vienna</v>
          </cell>
          <cell r="AA742">
            <v>20</v>
          </cell>
          <cell r="AB742">
            <v>0</v>
          </cell>
          <cell r="AC742" t="str">
            <v>Dorobisz</v>
          </cell>
          <cell r="AD742" t="str">
            <v>Pflanzer</v>
          </cell>
          <cell r="AE742" t="str">
            <v>kein 3. SR</v>
          </cell>
        </row>
        <row r="743">
          <cell r="Q743" t="str">
            <v>HeHi-091</v>
          </cell>
          <cell r="R743">
            <v>38873</v>
          </cell>
          <cell r="S743" t="str">
            <v>12.30</v>
          </cell>
          <cell r="T743" t="str">
            <v>MO•1230•VA</v>
          </cell>
          <cell r="U743" t="str">
            <v>HeHi Pl 21-24</v>
          </cell>
          <cell r="V743" t="str">
            <v>Ostpreußendamm unten</v>
          </cell>
          <cell r="W743" t="str">
            <v>Sportverein Berne 1</v>
          </cell>
          <cell r="X743" t="str">
            <v xml:space="preserve"> -</v>
          </cell>
          <cell r="Y743" t="str">
            <v>EMTV Rams</v>
          </cell>
          <cell r="Z743" t="str">
            <v>HeHi  Haga Basket</v>
          </cell>
          <cell r="AA743">
            <v>0</v>
          </cell>
          <cell r="AB743">
            <v>20</v>
          </cell>
          <cell r="AC743" t="str">
            <v>Dorobisz</v>
          </cell>
          <cell r="AD743" t="str">
            <v>Pflanzer</v>
          </cell>
          <cell r="AE743" t="str">
            <v>kein 3. SR</v>
          </cell>
        </row>
        <row r="746">
          <cell r="W746" t="str">
            <v>Halle VB - Ostpreußendamm oben</v>
          </cell>
        </row>
        <row r="748">
          <cell r="Q748" t="str">
            <v>DaLo-19</v>
          </cell>
          <cell r="R748">
            <v>38873</v>
          </cell>
          <cell r="S748" t="str">
            <v>08.00</v>
          </cell>
          <cell r="T748" t="str">
            <v>MO•0800•VB</v>
          </cell>
          <cell r="U748" t="str">
            <v>DaLo Pl 5</v>
          </cell>
          <cell r="V748" t="str">
            <v>Ostpreußendamm oben</v>
          </cell>
          <cell r="W748" t="str">
            <v>BBZ 95 Leverkusen 2</v>
          </cell>
          <cell r="X748" t="str">
            <v xml:space="preserve"> -</v>
          </cell>
          <cell r="Y748" t="str">
            <v>Walddörfer SV 2</v>
          </cell>
          <cell r="Z748" t="str">
            <v>HeLo  Hellas Basket Berlin</v>
          </cell>
          <cell r="AA748">
            <v>34</v>
          </cell>
          <cell r="AB748">
            <v>23</v>
          </cell>
          <cell r="AC748" t="str">
            <v>Pflanzer</v>
          </cell>
          <cell r="AD748" t="str">
            <v>Prokes</v>
          </cell>
          <cell r="AE748" t="str">
            <v>kein 3. SR</v>
          </cell>
        </row>
        <row r="749">
          <cell r="Q749" t="str">
            <v>HeLo-23</v>
          </cell>
          <cell r="R749">
            <v>38873</v>
          </cell>
          <cell r="S749" t="str">
            <v>08.45</v>
          </cell>
          <cell r="T749" t="str">
            <v>MO•0845•VB</v>
          </cell>
          <cell r="U749" t="str">
            <v>HeLo Pl 5</v>
          </cell>
          <cell r="V749" t="str">
            <v>Ostpreußendamm oben</v>
          </cell>
          <cell r="W749" t="str">
            <v>Hellas Basket Berlin</v>
          </cell>
          <cell r="X749" t="str">
            <v xml:space="preserve"> -</v>
          </cell>
          <cell r="Y749" t="str">
            <v>VfL Pinneberg 2</v>
          </cell>
          <cell r="Z749" t="str">
            <v>DaLo  Walddörfer SV 2</v>
          </cell>
          <cell r="AA749">
            <v>27</v>
          </cell>
          <cell r="AB749">
            <v>37</v>
          </cell>
          <cell r="AC749" t="str">
            <v>Pflanzer</v>
          </cell>
          <cell r="AD749" t="str">
            <v>Prokes</v>
          </cell>
          <cell r="AE749" t="str">
            <v>kein 3. SR</v>
          </cell>
        </row>
        <row r="750">
          <cell r="Q750" t="str">
            <v>DaHi-52</v>
          </cell>
          <cell r="R750">
            <v>38873</v>
          </cell>
          <cell r="S750" t="str">
            <v>09.30</v>
          </cell>
          <cell r="T750" t="str">
            <v>MO•0930•VB</v>
          </cell>
          <cell r="U750" t="str">
            <v>DaHi Pl 13-16</v>
          </cell>
          <cell r="V750" t="str">
            <v>Ostpreußendamm oben</v>
          </cell>
          <cell r="W750" t="str">
            <v>MTV Trb. Lüneburg 1</v>
          </cell>
          <cell r="X750" t="str">
            <v xml:space="preserve"> -</v>
          </cell>
          <cell r="Y750" t="str">
            <v>TuS Bothfeld</v>
          </cell>
          <cell r="Z750" t="str">
            <v>HeLo  VfL Pinneberg 2</v>
          </cell>
          <cell r="AA750">
            <v>30</v>
          </cell>
          <cell r="AB750">
            <v>17</v>
          </cell>
          <cell r="AC750" t="str">
            <v>Sinterniklaas</v>
          </cell>
          <cell r="AD750" t="str">
            <v>Zwiep</v>
          </cell>
          <cell r="AE750" t="str">
            <v>kein 3. SR</v>
          </cell>
        </row>
        <row r="751">
          <cell r="Q751" t="str">
            <v>HeHi-101</v>
          </cell>
          <cell r="R751">
            <v>38873</v>
          </cell>
          <cell r="S751" t="str">
            <v>10.15</v>
          </cell>
          <cell r="T751" t="str">
            <v>MO•1015•VB</v>
          </cell>
          <cell r="U751" t="str">
            <v>HeHi Pl 9</v>
          </cell>
          <cell r="V751" t="str">
            <v>Ostpreußendamm oben</v>
          </cell>
          <cell r="W751" t="str">
            <v>Braunschweiger BG 1</v>
          </cell>
          <cell r="X751" t="str">
            <v xml:space="preserve"> -</v>
          </cell>
          <cell r="Y751" t="str">
            <v>MTV Trb. Lüneburg</v>
          </cell>
          <cell r="Z751" t="str">
            <v>DaHi  TuS Bothfeld</v>
          </cell>
          <cell r="AA751">
            <v>63</v>
          </cell>
          <cell r="AB751">
            <v>43</v>
          </cell>
          <cell r="AC751" t="str">
            <v>Sinterniklaas</v>
          </cell>
          <cell r="AD751" t="str">
            <v>Zwiep</v>
          </cell>
          <cell r="AE751" t="str">
            <v>kein 3. SR</v>
          </cell>
        </row>
        <row r="752">
          <cell r="Q752" t="str">
            <v>HeHi-104</v>
          </cell>
          <cell r="R752">
            <v>38873</v>
          </cell>
          <cell r="S752" t="str">
            <v>11.00</v>
          </cell>
          <cell r="T752" t="str">
            <v>MO•1100•VB</v>
          </cell>
          <cell r="U752" t="str">
            <v>HeHi Pl 15</v>
          </cell>
          <cell r="V752" t="str">
            <v>Ostpreußendamm oben</v>
          </cell>
          <cell r="W752" t="str">
            <v>BG 94 Schwedt</v>
          </cell>
          <cell r="X752" t="str">
            <v xml:space="preserve"> -</v>
          </cell>
          <cell r="Y752" t="str">
            <v>UAB Wien</v>
          </cell>
          <cell r="Z752" t="str">
            <v>HeHi  MTV Trb. Lüneburg</v>
          </cell>
          <cell r="AC752" t="str">
            <v>Vecera</v>
          </cell>
          <cell r="AD752" t="str">
            <v>Weege</v>
          </cell>
          <cell r="AE752" t="str">
            <v>kein 3. SR</v>
          </cell>
        </row>
        <row r="753">
          <cell r="Q753" t="str">
            <v>HeHi-090</v>
          </cell>
          <cell r="R753">
            <v>38873</v>
          </cell>
          <cell r="S753" t="str">
            <v>11.45</v>
          </cell>
          <cell r="T753" t="str">
            <v>MO•1145•VB</v>
          </cell>
          <cell r="U753" t="str">
            <v>HeHi Pl 17-20</v>
          </cell>
          <cell r="V753" t="str">
            <v>Ostpreußendamm oben</v>
          </cell>
          <cell r="W753" t="str">
            <v>TuS Bothfeld</v>
          </cell>
          <cell r="X753" t="str">
            <v xml:space="preserve"> -</v>
          </cell>
          <cell r="Y753" t="str">
            <v>Hamburg Rahlstedt</v>
          </cell>
          <cell r="Z753" t="str">
            <v>HeHi  UAB Wien</v>
          </cell>
          <cell r="AC753" t="str">
            <v>Vecera</v>
          </cell>
          <cell r="AD753" t="str">
            <v>Weege</v>
          </cell>
          <cell r="AE753" t="str">
            <v>kein 3. SR</v>
          </cell>
        </row>
        <row r="754">
          <cell r="Q754" t="str">
            <v>HeHi-092</v>
          </cell>
          <cell r="R754">
            <v>38873</v>
          </cell>
          <cell r="S754" t="str">
            <v>12.30</v>
          </cell>
          <cell r="T754" t="str">
            <v>MO•1230•VB</v>
          </cell>
          <cell r="U754" t="str">
            <v>HeHi Pl 21-24</v>
          </cell>
          <cell r="V754" t="str">
            <v>Ostpreußendamm oben</v>
          </cell>
          <cell r="W754" t="str">
            <v>Motala Basket</v>
          </cell>
          <cell r="X754" t="str">
            <v xml:space="preserve"> -</v>
          </cell>
          <cell r="Y754" t="str">
            <v>VfL Pinneberg 1</v>
          </cell>
          <cell r="Z754" t="str">
            <v>HeHi  Hamburg Rahlstedt</v>
          </cell>
          <cell r="AC754" t="str">
            <v>Vecera</v>
          </cell>
          <cell r="AD754" t="str">
            <v>Weege</v>
          </cell>
          <cell r="AE754" t="str">
            <v>kein 3. SR</v>
          </cell>
        </row>
        <row r="755">
          <cell r="W755" t="str">
            <v>- Ansetzung -</v>
          </cell>
        </row>
        <row r="756">
          <cell r="R756" t="e">
            <v>#N/A</v>
          </cell>
          <cell r="S756" t="str">
            <v>.</v>
          </cell>
          <cell r="V756" t="e">
            <v>#N/A</v>
          </cell>
          <cell r="Z756" t="e">
            <v>#N/A</v>
          </cell>
        </row>
        <row r="966">
          <cell r="S966" t="str">
            <v>Zeit</v>
          </cell>
          <cell r="T966" t="str">
            <v>Spielnr.</v>
          </cell>
          <cell r="U966" t="str">
            <v>Liga</v>
          </cell>
          <cell r="V966" t="str">
            <v>Halle</v>
          </cell>
          <cell r="W966" t="str">
            <v>Team A</v>
          </cell>
          <cell r="Y966" t="str">
            <v>Team B</v>
          </cell>
          <cell r="Z966" t="str">
            <v>Kampfgericht</v>
          </cell>
          <cell r="AA966" t="str">
            <v>Erg A</v>
          </cell>
          <cell r="AB966" t="str">
            <v>Erg B</v>
          </cell>
        </row>
        <row r="967">
          <cell r="S967" t="str">
            <v>Zeit</v>
          </cell>
          <cell r="T967" t="str">
            <v>Spielnr.</v>
          </cell>
          <cell r="U967" t="str">
            <v>Liga</v>
          </cell>
          <cell r="V967" t="str">
            <v>Halle</v>
          </cell>
          <cell r="W967" t="str">
            <v>Team A</v>
          </cell>
          <cell r="Y967" t="str">
            <v>Team B</v>
          </cell>
          <cell r="Z967" t="str">
            <v>Kampfgericht</v>
          </cell>
          <cell r="AA967" t="str">
            <v>Erg A</v>
          </cell>
          <cell r="AB967" t="str">
            <v>Erg B</v>
          </cell>
        </row>
        <row r="968">
          <cell r="S968" t="str">
            <v>Zeit</v>
          </cell>
          <cell r="T968" t="str">
            <v>Spielnr.</v>
          </cell>
          <cell r="U968" t="str">
            <v>Liga</v>
          </cell>
          <cell r="V968" t="str">
            <v>Halle</v>
          </cell>
          <cell r="W968" t="str">
            <v>Team A</v>
          </cell>
          <cell r="Y968" t="str">
            <v>Team B</v>
          </cell>
          <cell r="Z968" t="str">
            <v>Kampfgericht</v>
          </cell>
          <cell r="AA968" t="str">
            <v>Erg A</v>
          </cell>
          <cell r="AB968" t="str">
            <v>Erg B</v>
          </cell>
        </row>
        <row r="969">
          <cell r="S969" t="str">
            <v>Zeit</v>
          </cell>
          <cell r="T969" t="str">
            <v>Spielnr.</v>
          </cell>
          <cell r="U969" t="str">
            <v>Liga</v>
          </cell>
          <cell r="V969" t="str">
            <v>Halle</v>
          </cell>
          <cell r="W969" t="str">
            <v>Team A</v>
          </cell>
          <cell r="Y969" t="str">
            <v>Team B</v>
          </cell>
          <cell r="Z969" t="str">
            <v>Kampfgericht</v>
          </cell>
          <cell r="AA969" t="str">
            <v>Erg A</v>
          </cell>
          <cell r="AB969" t="str">
            <v>Erg B</v>
          </cell>
        </row>
        <row r="970">
          <cell r="S970" t="str">
            <v>Zeit</v>
          </cell>
          <cell r="T970" t="str">
            <v>Spielnr.</v>
          </cell>
          <cell r="U970" t="str">
            <v>Liga</v>
          </cell>
          <cell r="V970" t="str">
            <v>Halle</v>
          </cell>
          <cell r="W970" t="str">
            <v>Team A</v>
          </cell>
          <cell r="Y970" t="str">
            <v>Team B</v>
          </cell>
          <cell r="Z970" t="str">
            <v>Kampfgericht</v>
          </cell>
          <cell r="AA970" t="str">
            <v>Erg A</v>
          </cell>
          <cell r="AB970" t="str">
            <v>Erg B</v>
          </cell>
        </row>
        <row r="971">
          <cell r="S971" t="str">
            <v>Zeit</v>
          </cell>
          <cell r="T971" t="str">
            <v>Spielnr.</v>
          </cell>
          <cell r="U971" t="str">
            <v>Liga</v>
          </cell>
          <cell r="V971" t="str">
            <v>Halle</v>
          </cell>
          <cell r="W971" t="str">
            <v>Team A</v>
          </cell>
          <cell r="Y971" t="str">
            <v>Team B</v>
          </cell>
          <cell r="Z971" t="str">
            <v>Kampfgericht</v>
          </cell>
          <cell r="AA971" t="str">
            <v>Erg A</v>
          </cell>
          <cell r="AB971" t="str">
            <v>Erg B</v>
          </cell>
        </row>
        <row r="972">
          <cell r="S972" t="str">
            <v>Zeit</v>
          </cell>
          <cell r="T972" t="str">
            <v>Spielnr.</v>
          </cell>
          <cell r="U972" t="str">
            <v>Liga</v>
          </cell>
          <cell r="V972" t="str">
            <v>Halle</v>
          </cell>
          <cell r="W972" t="str">
            <v>Team A</v>
          </cell>
          <cell r="Y972" t="str">
            <v>Team B</v>
          </cell>
          <cell r="Z972" t="str">
            <v>Kampfgericht</v>
          </cell>
          <cell r="AA972" t="str">
            <v>Erg A</v>
          </cell>
          <cell r="AB972" t="str">
            <v>Erg B</v>
          </cell>
        </row>
        <row r="973">
          <cell r="S973" t="str">
            <v>Zeit</v>
          </cell>
          <cell r="T973" t="str">
            <v>Spielnr.</v>
          </cell>
          <cell r="U973" t="str">
            <v>Liga</v>
          </cell>
          <cell r="V973" t="str">
            <v>Halle</v>
          </cell>
          <cell r="W973" t="str">
            <v>Team A</v>
          </cell>
          <cell r="Y973" t="str">
            <v>Team B</v>
          </cell>
          <cell r="Z973" t="str">
            <v>Kampfgericht</v>
          </cell>
          <cell r="AA973" t="str">
            <v>Erg A</v>
          </cell>
          <cell r="AB973" t="str">
            <v>Erg B</v>
          </cell>
        </row>
        <row r="974">
          <cell r="W974" t="str">
            <v>Halle E - Erich-Kästner-Schule</v>
          </cell>
        </row>
        <row r="975">
          <cell r="W975" t="str">
            <v>Halle E - Erich-Kästner-Schule</v>
          </cell>
        </row>
        <row r="976">
          <cell r="W976" t="str">
            <v>Halle E - Erich-Kästner-Schule</v>
          </cell>
        </row>
        <row r="977">
          <cell r="W977" t="str">
            <v>Halle F - Onkel-Tom-Halle</v>
          </cell>
        </row>
        <row r="978">
          <cell r="W978" t="str">
            <v>Halle F - Onkel-Tom-Halle</v>
          </cell>
        </row>
        <row r="979">
          <cell r="W979" t="str">
            <v>Halle F - Onkel-Tom-Halle</v>
          </cell>
        </row>
        <row r="980">
          <cell r="W980" t="str">
            <v>Halle J - O S Z</v>
          </cell>
        </row>
        <row r="981">
          <cell r="W981" t="str">
            <v>Halle J - O S Z</v>
          </cell>
        </row>
        <row r="982">
          <cell r="W982" t="str">
            <v>Halle J - O S Z</v>
          </cell>
        </row>
        <row r="983">
          <cell r="W983" t="str">
            <v>Halle VC - Ostpreußendamm ?????</v>
          </cell>
        </row>
        <row r="984">
          <cell r="W984" t="str">
            <v>Halle VC - Ostpreußendamm ?????</v>
          </cell>
        </row>
        <row r="985">
          <cell r="W985" t="str">
            <v>Halle VC - Ostpreußendamm ?????</v>
          </cell>
        </row>
        <row r="986">
          <cell r="W986" t="str">
            <v xml:space="preserve">Halle  - </v>
          </cell>
        </row>
        <row r="987">
          <cell r="W987" t="str">
            <v xml:space="preserve">Halle  - </v>
          </cell>
        </row>
        <row r="988">
          <cell r="W988" t="str">
            <v xml:space="preserve">Halle  - </v>
          </cell>
        </row>
        <row r="989">
          <cell r="W989" t="str">
            <v xml:space="preserve">Halle  - </v>
          </cell>
        </row>
        <row r="990">
          <cell r="W990" t="str">
            <v xml:space="preserve">Halle  - </v>
          </cell>
        </row>
        <row r="991">
          <cell r="W991" t="str">
            <v xml:space="preserve">Halle  - </v>
          </cell>
        </row>
        <row r="992">
          <cell r="W992" t="str">
            <v>Samstag, den 03.06.2006</v>
          </cell>
        </row>
        <row r="993">
          <cell r="W993" t="str">
            <v>Samstag, den 03.06.2006</v>
          </cell>
        </row>
        <row r="994">
          <cell r="W994" t="str">
            <v>Sonntag, den 04.06.2006</v>
          </cell>
        </row>
        <row r="995">
          <cell r="W995" t="str">
            <v>Sonntag, den 04.06.2006</v>
          </cell>
        </row>
        <row r="996">
          <cell r="W996" t="str">
            <v>Montag, den 05.06.2006</v>
          </cell>
        </row>
        <row r="997">
          <cell r="W997" t="str">
            <v>Montag, den 05.06.2006</v>
          </cell>
        </row>
        <row r="998">
          <cell r="W998" t="str">
            <v>Montag, den 05.06.2006</v>
          </cell>
        </row>
        <row r="999">
          <cell r="W999" t="str">
            <v>Montag, den 05.06.2006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6A93C-0141-44D8-B8DE-583644E757BF}">
  <dimension ref="A1:CD167"/>
  <sheetViews>
    <sheetView showGridLines="0" topLeftCell="A2" zoomScaleNormal="100" workbookViewId="0">
      <selection activeCell="V26" sqref="V26:W26"/>
    </sheetView>
  </sheetViews>
  <sheetFormatPr baseColWidth="10" defaultColWidth="11.42578125" defaultRowHeight="12.75" x14ac:dyDescent="0.2"/>
  <cols>
    <col min="1" max="39" width="2.28515625" style="126" customWidth="1"/>
    <col min="40" max="40" width="2.7109375" style="126" customWidth="1"/>
    <col min="41" max="42" width="2.28515625" style="1" hidden="1" customWidth="1"/>
    <col min="43" max="51" width="2.28515625" style="126" hidden="1" customWidth="1"/>
    <col min="52" max="66" width="5.7109375" style="126" hidden="1" customWidth="1"/>
    <col min="67" max="16384" width="11.42578125" style="126"/>
  </cols>
  <sheetData>
    <row r="1" spans="1:82" hidden="1" x14ac:dyDescent="0.2">
      <c r="A1" s="156" t="s">
        <v>0</v>
      </c>
      <c r="B1" s="156"/>
      <c r="C1" s="156"/>
      <c r="D1" s="156"/>
      <c r="E1" s="156"/>
      <c r="F1" s="156"/>
      <c r="G1" s="156"/>
      <c r="H1" s="157" t="s">
        <v>1</v>
      </c>
      <c r="I1" s="157"/>
      <c r="J1" s="157"/>
      <c r="AO1" s="126"/>
    </row>
    <row r="2" spans="1:82" ht="15" x14ac:dyDescent="0.2">
      <c r="A2" s="158" t="s">
        <v>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60"/>
    </row>
    <row r="3" spans="1:82" ht="18" x14ac:dyDescent="0.25">
      <c r="A3" s="161" t="s">
        <v>226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3"/>
    </row>
    <row r="4" spans="1:82" ht="18" x14ac:dyDescent="0.25">
      <c r="A4" s="164" t="s">
        <v>192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3"/>
    </row>
    <row r="5" spans="1:82" ht="18" x14ac:dyDescent="0.25">
      <c r="A5" s="165" t="s">
        <v>3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7"/>
    </row>
    <row r="6" spans="1:82" ht="18" x14ac:dyDescent="0.25">
      <c r="A6" s="168" t="s">
        <v>4</v>
      </c>
      <c r="B6" s="168"/>
      <c r="C6" s="168"/>
      <c r="D6" s="168"/>
      <c r="E6" s="168"/>
      <c r="F6" s="169" t="s">
        <v>238</v>
      </c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</row>
    <row r="7" spans="1:82" x14ac:dyDescent="0.2">
      <c r="AC7" s="2"/>
      <c r="AE7" s="3"/>
      <c r="AH7" s="3"/>
      <c r="AI7" s="4"/>
      <c r="AJ7" s="4"/>
    </row>
    <row r="8" spans="1:82" x14ac:dyDescent="0.2">
      <c r="B8" s="170" t="s">
        <v>55</v>
      </c>
      <c r="C8" s="170"/>
      <c r="D8" s="170"/>
      <c r="E8" s="170"/>
      <c r="H8" s="170" t="s">
        <v>56</v>
      </c>
      <c r="I8" s="170"/>
      <c r="J8" s="170"/>
      <c r="K8" s="170"/>
      <c r="N8" s="170" t="s">
        <v>57</v>
      </c>
      <c r="O8" s="170"/>
      <c r="P8" s="170"/>
      <c r="Q8" s="170"/>
      <c r="T8" s="170" t="s">
        <v>58</v>
      </c>
      <c r="U8" s="170"/>
      <c r="V8" s="170"/>
      <c r="W8" s="170"/>
      <c r="Z8" s="171" t="s">
        <v>59</v>
      </c>
      <c r="AA8" s="171"/>
      <c r="AB8" s="171"/>
      <c r="AC8" s="171"/>
      <c r="AD8" s="171"/>
      <c r="AF8" s="171" t="s">
        <v>60</v>
      </c>
      <c r="AG8" s="171"/>
      <c r="AH8" s="171"/>
      <c r="AI8" s="171"/>
      <c r="AJ8" s="171"/>
    </row>
    <row r="9" spans="1:82" x14ac:dyDescent="0.2">
      <c r="B9" s="156" t="str">
        <f>AZ20</f>
        <v>HAPI</v>
      </c>
      <c r="C9" s="156"/>
      <c r="D9" s="156"/>
      <c r="E9" s="156"/>
      <c r="F9" s="140"/>
      <c r="H9" s="156" t="str">
        <f>AZ21</f>
        <v>HAHI</v>
      </c>
      <c r="I9" s="156"/>
      <c r="J9" s="156"/>
      <c r="K9" s="156"/>
      <c r="N9" s="156" t="str">
        <f>AZ22</f>
        <v>BGW</v>
      </c>
      <c r="O9" s="156"/>
      <c r="P9" s="156"/>
      <c r="Q9" s="156"/>
      <c r="R9" s="140"/>
      <c r="T9" s="156" t="str">
        <f>AZ23</f>
        <v>STG</v>
      </c>
      <c r="U9" s="156"/>
      <c r="V9" s="156"/>
      <c r="W9" s="156"/>
      <c r="X9" s="140"/>
      <c r="Z9" s="125" t="s">
        <v>73</v>
      </c>
      <c r="AA9" s="125"/>
      <c r="AB9" s="156" t="str">
        <f>IF(AC108=2,B108,IF(AC109=2,B109,IF(AC110=2,B110,IF(AC111=2,B111,""))))</f>
        <v/>
      </c>
      <c r="AC9" s="156"/>
      <c r="AD9" s="156"/>
      <c r="AE9" s="140"/>
      <c r="AF9" s="125" t="s">
        <v>75</v>
      </c>
      <c r="AG9" s="125"/>
      <c r="AH9" s="156" t="str">
        <f>IF(AC114=2,B114,IF(AC115=2,B115,IF(AC116=2,B116,IF(AC117=2,B117,""))))</f>
        <v/>
      </c>
      <c r="AI9" s="156"/>
      <c r="AJ9" s="156"/>
      <c r="AK9" s="140"/>
      <c r="AL9" s="140"/>
    </row>
    <row r="10" spans="1:82" x14ac:dyDescent="0.2">
      <c r="B10" s="156" t="str">
        <f>AZ27</f>
        <v>AMTV</v>
      </c>
      <c r="C10" s="156"/>
      <c r="D10" s="156"/>
      <c r="E10" s="156"/>
      <c r="F10" s="140"/>
      <c r="H10" s="156" t="str">
        <f>AZ26</f>
        <v>WSV</v>
      </c>
      <c r="I10" s="156"/>
      <c r="J10" s="156"/>
      <c r="K10" s="156"/>
      <c r="L10" s="140"/>
      <c r="N10" s="156" t="str">
        <f>AZ25</f>
        <v>TOWE2</v>
      </c>
      <c r="O10" s="156"/>
      <c r="P10" s="156"/>
      <c r="Q10" s="156"/>
      <c r="R10" s="140"/>
      <c r="T10" s="156" t="str">
        <f>AZ24</f>
        <v>BWB</v>
      </c>
      <c r="U10" s="156"/>
      <c r="V10" s="156"/>
      <c r="W10" s="156"/>
      <c r="X10" s="140"/>
      <c r="Z10" s="125" t="s">
        <v>76</v>
      </c>
      <c r="AA10" s="125"/>
      <c r="AB10" s="156" t="str">
        <f>IF(AC126=2,B126,IF(AC127=2,B127,IF(AC128=2,B128,IF(AC129=2,B129,""))))</f>
        <v/>
      </c>
      <c r="AC10" s="156"/>
      <c r="AD10" s="156"/>
      <c r="AE10" s="140"/>
      <c r="AF10" s="125" t="s">
        <v>74</v>
      </c>
      <c r="AG10" s="125"/>
      <c r="AH10" s="156" t="str">
        <f>IF(AC120=2,B120,IF(AC121=2,B121,IF(AC122=2,B122,IF(AC123=2,B123,""))))</f>
        <v/>
      </c>
      <c r="AI10" s="156"/>
      <c r="AJ10" s="156"/>
      <c r="AK10" s="140"/>
      <c r="AL10" s="140"/>
    </row>
    <row r="11" spans="1:82" x14ac:dyDescent="0.2">
      <c r="B11" s="156" t="str">
        <f>AZ28</f>
        <v>NTSV2</v>
      </c>
      <c r="C11" s="156"/>
      <c r="D11" s="156"/>
      <c r="E11" s="156"/>
      <c r="F11" s="140"/>
      <c r="H11" s="156" t="str">
        <f>AZ29</f>
        <v>EMTV</v>
      </c>
      <c r="I11" s="156"/>
      <c r="J11" s="156"/>
      <c r="K11" s="156"/>
      <c r="L11" s="140"/>
      <c r="N11" s="156" t="str">
        <f>AZ30</f>
        <v>ATSV</v>
      </c>
      <c r="O11" s="156"/>
      <c r="P11" s="156"/>
      <c r="Q11" s="156"/>
      <c r="R11" s="140"/>
      <c r="T11" s="156" t="str">
        <f>AZ31</f>
        <v>HTS</v>
      </c>
      <c r="U11" s="156"/>
      <c r="V11" s="156"/>
      <c r="W11" s="156"/>
      <c r="X11" s="140"/>
      <c r="Z11" s="125" t="s">
        <v>167</v>
      </c>
      <c r="AA11" s="125"/>
      <c r="AB11" s="156" t="str">
        <f>IF(AC108=3,B108,IF(AC109=3,B109,IF(AC110=3,B110,IF(AC111=3,B111,""))))</f>
        <v/>
      </c>
      <c r="AC11" s="156"/>
      <c r="AD11" s="156"/>
      <c r="AE11" s="140"/>
      <c r="AF11" s="125" t="s">
        <v>169</v>
      </c>
      <c r="AG11" s="125"/>
      <c r="AH11" s="156" t="str">
        <f>IF(AC114=3,B114,IF(AC115=3,B115,IF(AC116=3,B116,IF(AC117=3,B117,""))))</f>
        <v/>
      </c>
      <c r="AI11" s="156"/>
      <c r="AJ11" s="156"/>
      <c r="AK11" s="173" t="s">
        <v>236</v>
      </c>
      <c r="AL11" s="173"/>
      <c r="AM11" s="173"/>
      <c r="AN11" s="173"/>
    </row>
    <row r="12" spans="1:82" x14ac:dyDescent="0.2">
      <c r="B12" s="172" t="s">
        <v>204</v>
      </c>
      <c r="C12" s="156"/>
      <c r="D12" s="156"/>
      <c r="E12" s="156"/>
      <c r="H12" s="156" t="str">
        <f>AZ34</f>
        <v>KKNT</v>
      </c>
      <c r="I12" s="156"/>
      <c r="J12" s="156"/>
      <c r="K12" s="156"/>
      <c r="L12" s="140"/>
      <c r="N12" s="156" t="str">
        <f>AZ33</f>
        <v>BCH2</v>
      </c>
      <c r="O12" s="156"/>
      <c r="P12" s="156"/>
      <c r="Q12" s="156"/>
      <c r="R12" s="140"/>
      <c r="T12" s="156" t="str">
        <f>AZ32</f>
        <v>MTVL2</v>
      </c>
      <c r="U12" s="156"/>
      <c r="V12" s="156"/>
      <c r="W12" s="156"/>
      <c r="X12" s="140"/>
      <c r="Z12" s="125" t="s">
        <v>168</v>
      </c>
      <c r="AA12" s="125"/>
      <c r="AB12" s="156" t="str">
        <f>IF(AC126=3,B126,IF(AC127=3,B127,IF(AC128=3,B128,IF(AC129=3,B129,""))))</f>
        <v/>
      </c>
      <c r="AC12" s="156"/>
      <c r="AD12" s="156"/>
      <c r="AE12" s="140"/>
      <c r="AF12" s="125" t="s">
        <v>170</v>
      </c>
      <c r="AG12" s="125"/>
      <c r="AH12" s="156" t="str">
        <f>IF(AC120=3,B120,IF(AC121=3,B121,IF(AC122=3,B122,IF(AC123=3,B123,""))))</f>
        <v/>
      </c>
      <c r="AI12" s="156"/>
      <c r="AJ12" s="156"/>
      <c r="AK12" s="173"/>
      <c r="AL12" s="173"/>
      <c r="AM12" s="173"/>
      <c r="AN12" s="173"/>
    </row>
    <row r="13" spans="1:82" x14ac:dyDescent="0.2">
      <c r="B13" s="125"/>
      <c r="C13" s="125"/>
      <c r="D13" s="125"/>
      <c r="E13" s="125"/>
      <c r="H13" s="125"/>
      <c r="I13" s="125"/>
      <c r="J13" s="125"/>
      <c r="K13" s="125"/>
      <c r="N13" s="125"/>
      <c r="O13" s="125"/>
      <c r="P13" s="125"/>
      <c r="Q13" s="125"/>
      <c r="T13" s="125"/>
      <c r="U13" s="125"/>
      <c r="V13" s="125"/>
      <c r="W13" s="125"/>
      <c r="Z13" s="125" t="s">
        <v>66</v>
      </c>
      <c r="AA13" s="125"/>
      <c r="AB13" s="156" t="str">
        <f>IF(AC108=1,B108,IF(AC109=1,B109,IF(AC110=1,B110,IF(AC111=1,B111,""))))</f>
        <v/>
      </c>
      <c r="AC13" s="156"/>
      <c r="AD13" s="156"/>
      <c r="AE13" s="140"/>
      <c r="AF13" s="125" t="s">
        <v>71</v>
      </c>
      <c r="AG13" s="125"/>
      <c r="AH13" s="156" t="str">
        <f>IF(AC114=1,B114,IF(AC115=1,B115,IF(AC116=1,B116,IF(AC117=1,B117,""))))</f>
        <v/>
      </c>
      <c r="AI13" s="156"/>
      <c r="AJ13" s="156"/>
      <c r="AK13" s="140"/>
      <c r="AL13" s="140"/>
    </row>
    <row r="14" spans="1:82" x14ac:dyDescent="0.2">
      <c r="B14" s="125"/>
      <c r="C14" s="125"/>
      <c r="D14" s="125"/>
      <c r="E14" s="125"/>
      <c r="H14" s="125"/>
      <c r="I14" s="125"/>
      <c r="J14" s="125"/>
      <c r="K14" s="125"/>
      <c r="N14" s="125"/>
      <c r="O14" s="125"/>
      <c r="P14" s="125"/>
      <c r="Q14" s="125"/>
      <c r="T14" s="125"/>
      <c r="U14" s="125"/>
      <c r="V14" s="125"/>
      <c r="W14" s="125"/>
      <c r="Z14" s="125" t="s">
        <v>72</v>
      </c>
      <c r="AA14" s="125"/>
      <c r="AB14" s="156" t="str">
        <f>IF(AC126=1,B126,IF(AC127=1,B127,IF(AC128=1,B128,IF(AC129=1,B129,""))))</f>
        <v/>
      </c>
      <c r="AC14" s="156"/>
      <c r="AD14" s="156"/>
      <c r="AE14" s="140"/>
      <c r="AF14" s="125" t="s">
        <v>67</v>
      </c>
      <c r="AG14" s="125"/>
      <c r="AH14" s="156" t="str">
        <f>IF(AC120=1,B120,IF(AC121=1,B121,IF(AC122=1,B122,IF(AC123=1,B123,""))))</f>
        <v/>
      </c>
      <c r="AI14" s="156"/>
      <c r="AJ14" s="156"/>
      <c r="AK14" s="140"/>
      <c r="AL14" s="140"/>
      <c r="BY14" s="5"/>
      <c r="BZ14" s="5"/>
      <c r="CA14" s="5"/>
      <c r="CB14" s="5"/>
      <c r="CC14" s="5"/>
      <c r="CD14" s="5"/>
    </row>
    <row r="15" spans="1:8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AU15" s="141" t="s">
        <v>14</v>
      </c>
      <c r="AV15" s="140"/>
      <c r="AW15" s="140"/>
      <c r="AX15" s="140"/>
      <c r="AY15" s="140"/>
      <c r="AZ15" s="141" t="s">
        <v>15</v>
      </c>
      <c r="BA15" s="140"/>
      <c r="BY15" s="125"/>
      <c r="BZ15" s="125"/>
    </row>
    <row r="16" spans="1:82" ht="13.15" customHeight="1" x14ac:dyDescent="0.2">
      <c r="A16" s="173" t="str">
        <f>"Folgende Mannschaften dürfen das Turnier zu Ende spielen, sind jedoch nicht für die Runde 1 am 6. Juni 2026 qualifiziert:"</f>
        <v>Folgende Mannschaften dürfen das Turnier zu Ende spielen, sind jedoch nicht für die Runde 1 am 6. Juni 2026 qualifiziert: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BY16" s="125"/>
      <c r="BZ16" s="125"/>
    </row>
    <row r="17" spans="1:78" x14ac:dyDescent="0.2">
      <c r="A17" s="173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BY17" s="125"/>
      <c r="BZ17" s="125"/>
    </row>
    <row r="18" spans="1:78" x14ac:dyDescent="0.2">
      <c r="A18" s="6"/>
      <c r="B18" s="6"/>
      <c r="C18" s="6"/>
      <c r="D18" s="6"/>
      <c r="E18" s="6"/>
      <c r="F18" s="6" t="s">
        <v>21</v>
      </c>
      <c r="G18" s="6"/>
      <c r="H18" s="6"/>
      <c r="I18" s="6"/>
      <c r="J18" s="6"/>
      <c r="K18" s="6"/>
      <c r="L18" s="6"/>
      <c r="M18" s="6"/>
      <c r="N18" s="6"/>
      <c r="O18" s="6"/>
      <c r="P18" s="6"/>
      <c r="BY18" s="125"/>
      <c r="BZ18" s="125"/>
    </row>
    <row r="19" spans="1:78" x14ac:dyDescent="0.2">
      <c r="A19" s="6"/>
      <c r="B19" s="6"/>
      <c r="C19" s="6"/>
      <c r="D19" s="6"/>
      <c r="E19" s="6"/>
      <c r="F19" s="125" t="s">
        <v>30</v>
      </c>
      <c r="G19" s="6"/>
      <c r="H19" s="6"/>
      <c r="I19" s="6"/>
      <c r="J19" s="6"/>
      <c r="K19" s="6"/>
      <c r="L19" s="6"/>
      <c r="M19" s="6"/>
      <c r="N19" s="6"/>
      <c r="O19" s="6"/>
      <c r="P19" s="6"/>
      <c r="BY19" s="125"/>
      <c r="BZ19" s="125"/>
    </row>
    <row r="20" spans="1:78" x14ac:dyDescent="0.2">
      <c r="AN20" s="7" t="s">
        <v>233</v>
      </c>
      <c r="AU20" s="6" t="s">
        <v>21</v>
      </c>
      <c r="AV20" s="140"/>
      <c r="AW20" s="140"/>
      <c r="AX20" s="140"/>
      <c r="AY20" s="140"/>
      <c r="AZ20" s="140" t="s">
        <v>211</v>
      </c>
      <c r="BA20" s="140">
        <v>1</v>
      </c>
    </row>
    <row r="21" spans="1:78" ht="20.25" customHeight="1" x14ac:dyDescent="0.3">
      <c r="A21" s="179" t="s">
        <v>227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J21" s="128"/>
      <c r="AK21" s="128"/>
      <c r="AL21" s="128"/>
      <c r="AM21" s="128"/>
      <c r="AN21" s="128"/>
      <c r="AO21" s="128"/>
      <c r="AU21" s="134" t="s">
        <v>30</v>
      </c>
      <c r="AV21" s="140"/>
      <c r="AW21" s="140"/>
      <c r="AX21" s="140"/>
      <c r="AY21" s="140"/>
      <c r="AZ21" s="140" t="s">
        <v>68</v>
      </c>
      <c r="BA21" s="140">
        <v>2</v>
      </c>
    </row>
    <row r="22" spans="1:78" x14ac:dyDescent="0.2">
      <c r="A22" s="180" t="s">
        <v>5</v>
      </c>
      <c r="B22" s="180"/>
      <c r="C22" s="180"/>
      <c r="D22" s="181" t="s">
        <v>6</v>
      </c>
      <c r="E22" s="181"/>
      <c r="F22" s="182" t="s">
        <v>7</v>
      </c>
      <c r="G22" s="182"/>
      <c r="H22" s="182"/>
      <c r="I22" s="180" t="s">
        <v>8</v>
      </c>
      <c r="J22" s="180"/>
      <c r="K22" s="180"/>
      <c r="L22" s="180" t="s">
        <v>9</v>
      </c>
      <c r="M22" s="180"/>
      <c r="N22" s="180" t="s">
        <v>10</v>
      </c>
      <c r="O22" s="180"/>
      <c r="P22" s="180"/>
      <c r="Q22" s="180"/>
      <c r="R22" s="180"/>
      <c r="S22" s="180"/>
      <c r="T22" s="180"/>
      <c r="U22" s="8"/>
      <c r="V22" s="180" t="s">
        <v>11</v>
      </c>
      <c r="W22" s="180"/>
      <c r="X22" s="180"/>
      <c r="Y22" s="180"/>
      <c r="Z22" s="180"/>
      <c r="AA22" s="8"/>
      <c r="AB22" s="180" t="s">
        <v>12</v>
      </c>
      <c r="AC22" s="180"/>
      <c r="AD22" s="180"/>
      <c r="AE22" s="180"/>
      <c r="AF22" s="180"/>
      <c r="AG22" s="180"/>
      <c r="AH22" s="180"/>
      <c r="AI22" s="180" t="s">
        <v>13</v>
      </c>
      <c r="AJ22" s="180"/>
      <c r="AK22" s="180"/>
      <c r="AL22" s="180"/>
      <c r="AM22" s="180"/>
      <c r="AN22" s="180"/>
      <c r="AO22" s="129"/>
      <c r="AQ22" s="126" t="s">
        <v>91</v>
      </c>
      <c r="AU22" s="141"/>
      <c r="AV22" s="140"/>
      <c r="AW22" s="140"/>
      <c r="AX22" s="140"/>
      <c r="AY22" s="140"/>
      <c r="AZ22" s="140" t="s">
        <v>212</v>
      </c>
      <c r="BA22" s="140">
        <v>3</v>
      </c>
    </row>
    <row r="23" spans="1:78" hidden="1" x14ac:dyDescent="0.2">
      <c r="A23" s="174" t="str">
        <f t="shared" ref="A23:A46" si="0">$H$1</f>
        <v>M18-2</v>
      </c>
      <c r="B23" s="174"/>
      <c r="C23" s="174"/>
      <c r="D23" s="174">
        <v>2</v>
      </c>
      <c r="E23" s="174"/>
      <c r="F23" s="174" t="s">
        <v>91</v>
      </c>
      <c r="G23" s="174"/>
      <c r="H23" s="174"/>
      <c r="I23" s="175"/>
      <c r="J23" s="175"/>
      <c r="K23" s="175"/>
      <c r="L23" s="176"/>
      <c r="M23" s="176"/>
      <c r="N23" s="177" t="str">
        <f>B10</f>
        <v>AMTV</v>
      </c>
      <c r="O23" s="177"/>
      <c r="P23" s="177"/>
      <c r="Q23" s="130" t="s">
        <v>17</v>
      </c>
      <c r="R23" s="177" t="str">
        <f>B12</f>
        <v/>
      </c>
      <c r="S23" s="177"/>
      <c r="T23" s="177"/>
      <c r="U23" s="131"/>
      <c r="V23" s="178"/>
      <c r="W23" s="178"/>
      <c r="X23" s="130" t="s">
        <v>18</v>
      </c>
      <c r="Y23" s="183"/>
      <c r="Z23" s="183"/>
      <c r="AA23" s="131"/>
      <c r="AB23" s="184" t="str">
        <f>$T$11</f>
        <v>HTS</v>
      </c>
      <c r="AC23" s="184"/>
      <c r="AD23" s="184"/>
      <c r="AE23" s="130" t="s">
        <v>17</v>
      </c>
      <c r="AF23" s="177" t="str">
        <f>$B$11</f>
        <v>NTSV2</v>
      </c>
      <c r="AG23" s="177"/>
      <c r="AH23" s="177"/>
      <c r="AI23" s="131"/>
      <c r="AJ23" s="131"/>
      <c r="AK23" s="174"/>
      <c r="AL23" s="174"/>
      <c r="AM23" s="174"/>
      <c r="AQ23" s="126" t="str">
        <f>N23&amp;R23</f>
        <v>AMTV</v>
      </c>
      <c r="AR23" s="126">
        <f>V23</f>
        <v>0</v>
      </c>
      <c r="AS23" s="126">
        <f>Y23</f>
        <v>0</v>
      </c>
      <c r="AU23" s="141"/>
      <c r="AV23" s="140"/>
      <c r="AW23" s="140"/>
      <c r="AX23" s="140"/>
      <c r="AY23" s="140"/>
      <c r="AZ23" s="140" t="s">
        <v>33</v>
      </c>
      <c r="BA23" s="140">
        <v>4</v>
      </c>
    </row>
    <row r="24" spans="1:78" hidden="1" x14ac:dyDescent="0.2">
      <c r="A24" s="174" t="str">
        <f t="shared" si="0"/>
        <v>M18-2</v>
      </c>
      <c r="B24" s="174"/>
      <c r="C24" s="174"/>
      <c r="D24" s="174">
        <v>6</v>
      </c>
      <c r="E24" s="174"/>
      <c r="F24" s="174" t="s">
        <v>91</v>
      </c>
      <c r="G24" s="174"/>
      <c r="H24" s="174"/>
      <c r="I24" s="175"/>
      <c r="J24" s="175"/>
      <c r="K24" s="175"/>
      <c r="L24" s="176"/>
      <c r="M24" s="176"/>
      <c r="N24" s="177" t="str">
        <f>B12</f>
        <v/>
      </c>
      <c r="O24" s="177"/>
      <c r="P24" s="177"/>
      <c r="Q24" s="130" t="s">
        <v>17</v>
      </c>
      <c r="R24" s="177" t="str">
        <f>B9</f>
        <v>HAPI</v>
      </c>
      <c r="S24" s="177"/>
      <c r="T24" s="177"/>
      <c r="U24" s="131"/>
      <c r="V24" s="178"/>
      <c r="W24" s="178"/>
      <c r="X24" s="130" t="s">
        <v>18</v>
      </c>
      <c r="Y24" s="183"/>
      <c r="Z24" s="183"/>
      <c r="AA24" s="131"/>
      <c r="AB24" s="184" t="str">
        <f>$T$11</f>
        <v>HTS</v>
      </c>
      <c r="AC24" s="184"/>
      <c r="AD24" s="184"/>
      <c r="AE24" s="130" t="s">
        <v>17</v>
      </c>
      <c r="AF24" s="177" t="str">
        <f>$B$11</f>
        <v>NTSV2</v>
      </c>
      <c r="AG24" s="177"/>
      <c r="AH24" s="177"/>
      <c r="AI24" s="131"/>
      <c r="AJ24" s="131"/>
      <c r="AK24" s="174"/>
      <c r="AL24" s="174"/>
      <c r="AM24" s="174"/>
      <c r="AQ24" s="126" t="str">
        <f t="shared" ref="AQ24:AQ25" si="1">N24&amp;R24</f>
        <v>HAPI</v>
      </c>
      <c r="AR24" s="126">
        <f t="shared" ref="AR24:AR25" si="2">V24</f>
        <v>0</v>
      </c>
      <c r="AS24" s="126">
        <f t="shared" ref="AS24:AS25" si="3">Y24</f>
        <v>0</v>
      </c>
      <c r="AU24" s="140"/>
      <c r="AV24" s="140"/>
      <c r="AW24" s="140"/>
      <c r="AX24" s="140"/>
      <c r="AY24" s="140"/>
      <c r="AZ24" s="140" t="s">
        <v>28</v>
      </c>
      <c r="BA24" s="140">
        <v>5</v>
      </c>
    </row>
    <row r="25" spans="1:78" hidden="1" x14ac:dyDescent="0.2">
      <c r="A25" s="174" t="str">
        <f t="shared" si="0"/>
        <v>M18-2</v>
      </c>
      <c r="B25" s="174"/>
      <c r="C25" s="174"/>
      <c r="D25" s="174">
        <v>10</v>
      </c>
      <c r="E25" s="174"/>
      <c r="F25" s="174" t="s">
        <v>91</v>
      </c>
      <c r="G25" s="174"/>
      <c r="H25" s="174"/>
      <c r="I25" s="175"/>
      <c r="J25" s="175"/>
      <c r="K25" s="175"/>
      <c r="L25" s="176"/>
      <c r="M25" s="176"/>
      <c r="N25" s="177" t="str">
        <f>B11</f>
        <v>NTSV2</v>
      </c>
      <c r="O25" s="177"/>
      <c r="P25" s="177"/>
      <c r="Q25" s="130" t="s">
        <v>17</v>
      </c>
      <c r="R25" s="177" t="str">
        <f>B12</f>
        <v/>
      </c>
      <c r="S25" s="177"/>
      <c r="T25" s="177"/>
      <c r="U25" s="131"/>
      <c r="V25" s="178"/>
      <c r="W25" s="178"/>
      <c r="X25" s="130" t="s">
        <v>18</v>
      </c>
      <c r="Y25" s="183"/>
      <c r="Z25" s="183"/>
      <c r="AA25" s="131"/>
      <c r="AB25" s="184" t="str">
        <f>$B$10</f>
        <v>AMTV</v>
      </c>
      <c r="AC25" s="184"/>
      <c r="AD25" s="184"/>
      <c r="AE25" s="130" t="s">
        <v>17</v>
      </c>
      <c r="AF25" s="177" t="str">
        <f>$T$12</f>
        <v>MTVL2</v>
      </c>
      <c r="AG25" s="177"/>
      <c r="AH25" s="177"/>
      <c r="AI25" s="131"/>
      <c r="AJ25" s="131"/>
      <c r="AK25" s="174"/>
      <c r="AL25" s="174"/>
      <c r="AM25" s="174"/>
      <c r="AQ25" s="126" t="str">
        <f t="shared" si="1"/>
        <v>NTSV2</v>
      </c>
      <c r="AR25" s="126">
        <f t="shared" si="2"/>
        <v>0</v>
      </c>
      <c r="AS25" s="126">
        <f t="shared" si="3"/>
        <v>0</v>
      </c>
      <c r="AU25" s="140"/>
      <c r="AV25" s="140"/>
      <c r="AW25" s="140"/>
      <c r="AX25" s="140"/>
      <c r="AY25" s="140"/>
      <c r="AZ25" s="140" t="s">
        <v>21</v>
      </c>
      <c r="BA25" s="140"/>
    </row>
    <row r="26" spans="1:78" x14ac:dyDescent="0.2">
      <c r="A26" s="189" t="str">
        <f t="shared" si="0"/>
        <v>M18-2</v>
      </c>
      <c r="B26" s="189"/>
      <c r="C26" s="189"/>
      <c r="D26" s="189">
        <v>101</v>
      </c>
      <c r="E26" s="189"/>
      <c r="F26" s="189" t="s">
        <v>91</v>
      </c>
      <c r="G26" s="189"/>
      <c r="H26" s="189"/>
      <c r="I26" s="190" t="s">
        <v>92</v>
      </c>
      <c r="J26" s="190"/>
      <c r="K26" s="190"/>
      <c r="L26" s="191">
        <v>1</v>
      </c>
      <c r="M26" s="191"/>
      <c r="N26" s="192" t="str">
        <f>B11</f>
        <v>NTSV2</v>
      </c>
      <c r="O26" s="192"/>
      <c r="P26" s="192"/>
      <c r="Q26" s="142" t="s">
        <v>17</v>
      </c>
      <c r="R26" s="192" t="str">
        <f>B9</f>
        <v>HAPI</v>
      </c>
      <c r="S26" s="192"/>
      <c r="T26" s="192"/>
      <c r="U26" s="143"/>
      <c r="V26" s="193"/>
      <c r="W26" s="193"/>
      <c r="X26" s="142" t="s">
        <v>18</v>
      </c>
      <c r="Y26" s="194"/>
      <c r="Z26" s="194"/>
      <c r="AA26" s="143"/>
      <c r="AB26" s="186" t="str">
        <f>$B$10</f>
        <v>AMTV</v>
      </c>
      <c r="AC26" s="186"/>
      <c r="AD26" s="186"/>
      <c r="AE26" s="142" t="s">
        <v>17</v>
      </c>
      <c r="AF26" s="187" t="str">
        <f>$H$11</f>
        <v>EMTV</v>
      </c>
      <c r="AG26" s="187"/>
      <c r="AH26" s="187"/>
      <c r="AI26" s="143"/>
      <c r="AJ26" s="143"/>
      <c r="AK26" s="189" t="str">
        <f>N28</f>
        <v>BWB</v>
      </c>
      <c r="AL26" s="189"/>
      <c r="AM26" s="189"/>
      <c r="AN26" s="143"/>
      <c r="AQ26" s="126" t="str">
        <f>N28&amp;R28</f>
        <v>BWBMTVL2</v>
      </c>
      <c r="AR26" s="126">
        <f>V28</f>
        <v>0</v>
      </c>
      <c r="AS26" s="126">
        <f>Y28</f>
        <v>0</v>
      </c>
      <c r="AU26" s="140"/>
      <c r="AV26" s="140"/>
      <c r="AW26" s="140"/>
      <c r="AX26" s="140"/>
      <c r="AY26" s="140"/>
      <c r="AZ26" s="140" t="s">
        <v>34</v>
      </c>
      <c r="BA26" s="140">
        <v>7</v>
      </c>
    </row>
    <row r="27" spans="1:78" x14ac:dyDescent="0.2">
      <c r="A27" s="188" t="str">
        <f t="shared" si="0"/>
        <v>M18-2</v>
      </c>
      <c r="B27" s="188"/>
      <c r="C27" s="188"/>
      <c r="D27" s="188">
        <v>102</v>
      </c>
      <c r="E27" s="188"/>
      <c r="F27" s="188" t="s">
        <v>94</v>
      </c>
      <c r="G27" s="188"/>
      <c r="H27" s="188"/>
      <c r="I27" s="195" t="s">
        <v>92</v>
      </c>
      <c r="J27" s="195"/>
      <c r="K27" s="195"/>
      <c r="L27" s="196">
        <v>2</v>
      </c>
      <c r="M27" s="196"/>
      <c r="N27" s="156" t="str">
        <f>T11</f>
        <v>HTS</v>
      </c>
      <c r="O27" s="156"/>
      <c r="P27" s="156"/>
      <c r="Q27" s="123" t="s">
        <v>17</v>
      </c>
      <c r="R27" s="156" t="str">
        <f>T9</f>
        <v>STG</v>
      </c>
      <c r="S27" s="156"/>
      <c r="T27" s="156"/>
      <c r="V27" s="197"/>
      <c r="W27" s="197"/>
      <c r="X27" s="123" t="s">
        <v>18</v>
      </c>
      <c r="Y27" s="185"/>
      <c r="Z27" s="185"/>
      <c r="AB27" s="186" t="str">
        <f>$N$9</f>
        <v>BGW</v>
      </c>
      <c r="AC27" s="186"/>
      <c r="AD27" s="186"/>
      <c r="AE27" s="136" t="s">
        <v>17</v>
      </c>
      <c r="AF27" s="187" t="str">
        <f>$T$10</f>
        <v>BWB</v>
      </c>
      <c r="AG27" s="187"/>
      <c r="AH27" s="187"/>
      <c r="AK27" s="188" t="str">
        <f>N29</f>
        <v>EMTV</v>
      </c>
      <c r="AL27" s="188"/>
      <c r="AM27" s="188"/>
      <c r="AQ27" s="126" t="str">
        <f>N36&amp;R36</f>
        <v>MTVL2STG</v>
      </c>
      <c r="AR27" s="126">
        <f>V36</f>
        <v>0</v>
      </c>
      <c r="AS27" s="126">
        <f>Y36</f>
        <v>0</v>
      </c>
      <c r="AU27" s="140"/>
      <c r="AV27" s="140"/>
      <c r="AW27" s="140"/>
      <c r="AX27" s="140"/>
      <c r="AY27" s="140"/>
      <c r="AZ27" s="140" t="s">
        <v>25</v>
      </c>
      <c r="BA27" s="140">
        <v>8</v>
      </c>
    </row>
    <row r="28" spans="1:78" x14ac:dyDescent="0.2">
      <c r="A28" s="189" t="str">
        <f t="shared" si="0"/>
        <v>M18-2</v>
      </c>
      <c r="B28" s="189"/>
      <c r="C28" s="189"/>
      <c r="D28" s="189">
        <v>103</v>
      </c>
      <c r="E28" s="189"/>
      <c r="F28" s="189" t="s">
        <v>94</v>
      </c>
      <c r="G28" s="189"/>
      <c r="H28" s="189"/>
      <c r="I28" s="190" t="s">
        <v>193</v>
      </c>
      <c r="J28" s="190"/>
      <c r="K28" s="190"/>
      <c r="L28" s="191">
        <v>1</v>
      </c>
      <c r="M28" s="191"/>
      <c r="N28" s="192" t="str">
        <f>T10</f>
        <v>BWB</v>
      </c>
      <c r="O28" s="192"/>
      <c r="P28" s="192"/>
      <c r="Q28" s="142" t="s">
        <v>17</v>
      </c>
      <c r="R28" s="192" t="str">
        <f>T12</f>
        <v>MTVL2</v>
      </c>
      <c r="S28" s="192"/>
      <c r="T28" s="192"/>
      <c r="U28" s="143"/>
      <c r="V28" s="199"/>
      <c r="W28" s="199"/>
      <c r="X28" s="142" t="s">
        <v>18</v>
      </c>
      <c r="Y28" s="194"/>
      <c r="Z28" s="194"/>
      <c r="AA28" s="143"/>
      <c r="AB28" s="186" t="str">
        <f t="shared" ref="AB28:AF39" si="4">$H$11</f>
        <v>EMTV</v>
      </c>
      <c r="AC28" s="186"/>
      <c r="AD28" s="186"/>
      <c r="AE28" s="142" t="s">
        <v>17</v>
      </c>
      <c r="AF28" s="187" t="str">
        <f t="shared" ref="AB28:AF30" si="5">$N$9</f>
        <v>BGW</v>
      </c>
      <c r="AG28" s="187"/>
      <c r="AH28" s="187"/>
      <c r="AI28" s="143"/>
      <c r="AJ28" s="143"/>
      <c r="AK28" s="189" t="str">
        <f>R26</f>
        <v>HAPI</v>
      </c>
      <c r="AL28" s="189"/>
      <c r="AM28" s="189"/>
      <c r="AN28" s="143"/>
      <c r="AQ28" s="126" t="str">
        <f>N46&amp;R46</f>
        <v>HTSMTVL2</v>
      </c>
      <c r="AR28" s="126">
        <f>V46</f>
        <v>0</v>
      </c>
      <c r="AS28" s="126">
        <f>Y46</f>
        <v>0</v>
      </c>
      <c r="AU28" s="134"/>
      <c r="AV28" s="140"/>
      <c r="AW28" s="140"/>
      <c r="AX28" s="140"/>
      <c r="AY28" s="140"/>
      <c r="AZ28" s="140" t="s">
        <v>30</v>
      </c>
      <c r="BA28" s="140"/>
    </row>
    <row r="29" spans="1:78" x14ac:dyDescent="0.2">
      <c r="A29" s="188" t="str">
        <f t="shared" si="0"/>
        <v>M18-2</v>
      </c>
      <c r="B29" s="188"/>
      <c r="C29" s="188"/>
      <c r="D29" s="188">
        <v>104</v>
      </c>
      <c r="E29" s="188"/>
      <c r="F29" s="188" t="s">
        <v>93</v>
      </c>
      <c r="G29" s="188"/>
      <c r="H29" s="188"/>
      <c r="I29" s="190" t="s">
        <v>193</v>
      </c>
      <c r="J29" s="190"/>
      <c r="K29" s="190"/>
      <c r="L29" s="196">
        <v>2</v>
      </c>
      <c r="M29" s="196"/>
      <c r="N29" s="156" t="str">
        <f>H11</f>
        <v>EMTV</v>
      </c>
      <c r="O29" s="156"/>
      <c r="P29" s="156"/>
      <c r="Q29" s="123" t="s">
        <v>17</v>
      </c>
      <c r="R29" s="156" t="str">
        <f>H9</f>
        <v>HAHI</v>
      </c>
      <c r="S29" s="156"/>
      <c r="T29" s="156"/>
      <c r="V29" s="197"/>
      <c r="W29" s="197"/>
      <c r="X29" s="123" t="s">
        <v>18</v>
      </c>
      <c r="Y29" s="185"/>
      <c r="Z29" s="185"/>
      <c r="AB29" s="186" t="str">
        <f t="shared" ref="AB29:AB31" si="6">$T$10</f>
        <v>BWB</v>
      </c>
      <c r="AC29" s="186"/>
      <c r="AD29" s="186"/>
      <c r="AE29" s="136" t="s">
        <v>17</v>
      </c>
      <c r="AF29" s="187" t="str">
        <f t="shared" ref="AF29:AF30" si="7">$B$10</f>
        <v>AMTV</v>
      </c>
      <c r="AG29" s="187"/>
      <c r="AH29" s="187"/>
      <c r="AK29" s="188" t="str">
        <f>R27</f>
        <v>STG</v>
      </c>
      <c r="AL29" s="188"/>
      <c r="AM29" s="188"/>
      <c r="AQ29" s="126" t="str">
        <f>N26&amp;R26</f>
        <v>NTSV2HAPI</v>
      </c>
      <c r="AR29" s="126">
        <f>V26</f>
        <v>0</v>
      </c>
      <c r="AS29" s="126">
        <f>Y26</f>
        <v>0</v>
      </c>
      <c r="AU29" s="134"/>
      <c r="AV29" s="140"/>
      <c r="AW29" s="140"/>
      <c r="AX29" s="140"/>
      <c r="AY29" s="140"/>
      <c r="AZ29" s="140" t="s">
        <v>23</v>
      </c>
      <c r="BA29" s="140">
        <v>10</v>
      </c>
      <c r="BJ29" s="140"/>
      <c r="BK29" s="140"/>
    </row>
    <row r="30" spans="1:78" x14ac:dyDescent="0.2">
      <c r="A30" s="188" t="str">
        <f t="shared" si="0"/>
        <v>M18-2</v>
      </c>
      <c r="B30" s="188"/>
      <c r="C30" s="188"/>
      <c r="D30" s="188">
        <v>105</v>
      </c>
      <c r="E30" s="188"/>
      <c r="F30" s="188" t="s">
        <v>93</v>
      </c>
      <c r="G30" s="188"/>
      <c r="H30" s="188"/>
      <c r="I30" s="195" t="s">
        <v>194</v>
      </c>
      <c r="J30" s="195"/>
      <c r="K30" s="195"/>
      <c r="L30" s="196">
        <v>1</v>
      </c>
      <c r="M30" s="196"/>
      <c r="N30" s="156" t="str">
        <f>H10</f>
        <v>WSV</v>
      </c>
      <c r="O30" s="156"/>
      <c r="P30" s="156"/>
      <c r="Q30" s="123" t="s">
        <v>17</v>
      </c>
      <c r="R30" s="156" t="str">
        <f>H12</f>
        <v>KKNT</v>
      </c>
      <c r="S30" s="156"/>
      <c r="T30" s="156"/>
      <c r="V30" s="197"/>
      <c r="W30" s="197"/>
      <c r="X30" s="123" t="s">
        <v>18</v>
      </c>
      <c r="Y30" s="185"/>
      <c r="Z30" s="185"/>
      <c r="AB30" s="186" t="str">
        <f t="shared" si="5"/>
        <v>BGW</v>
      </c>
      <c r="AC30" s="186"/>
      <c r="AD30" s="186"/>
      <c r="AE30" s="136" t="s">
        <v>17</v>
      </c>
      <c r="AF30" s="187" t="str">
        <f t="shared" si="7"/>
        <v>AMTV</v>
      </c>
      <c r="AG30" s="187"/>
      <c r="AH30" s="187"/>
      <c r="AK30" s="188" t="str">
        <f>R28</f>
        <v>MTVL2</v>
      </c>
      <c r="AL30" s="188"/>
      <c r="AM30" s="188"/>
      <c r="AQ30" s="126" t="str">
        <f>N27&amp;R27</f>
        <v>HTSSTG</v>
      </c>
      <c r="AR30" s="126">
        <f>V27</f>
        <v>0</v>
      </c>
      <c r="AS30" s="126">
        <f>Y27</f>
        <v>0</v>
      </c>
      <c r="AU30" s="140"/>
      <c r="AV30" s="140"/>
      <c r="AW30" s="140"/>
      <c r="AX30" s="140"/>
      <c r="AY30" s="140"/>
      <c r="AZ30" s="140" t="s">
        <v>20</v>
      </c>
      <c r="BA30" s="140">
        <v>11</v>
      </c>
      <c r="BH30" s="140"/>
      <c r="BI30" s="140"/>
      <c r="BJ30" s="140"/>
      <c r="BK30" s="140"/>
    </row>
    <row r="31" spans="1:78" x14ac:dyDescent="0.2">
      <c r="A31" s="188" t="str">
        <f t="shared" si="0"/>
        <v>M18-2</v>
      </c>
      <c r="B31" s="188"/>
      <c r="C31" s="188"/>
      <c r="D31" s="188">
        <v>106</v>
      </c>
      <c r="E31" s="188"/>
      <c r="F31" s="188" t="s">
        <v>97</v>
      </c>
      <c r="G31" s="188"/>
      <c r="H31" s="188"/>
      <c r="I31" s="195" t="s">
        <v>194</v>
      </c>
      <c r="J31" s="195"/>
      <c r="K31" s="195"/>
      <c r="L31" s="196">
        <v>2</v>
      </c>
      <c r="M31" s="196"/>
      <c r="N31" s="156" t="str">
        <f>N11</f>
        <v>ATSV</v>
      </c>
      <c r="O31" s="156"/>
      <c r="P31" s="156"/>
      <c r="Q31" s="123" t="s">
        <v>17</v>
      </c>
      <c r="R31" s="156" t="str">
        <f>N9</f>
        <v>BGW</v>
      </c>
      <c r="S31" s="156"/>
      <c r="T31" s="156"/>
      <c r="V31" s="197"/>
      <c r="W31" s="197"/>
      <c r="X31" s="123" t="s">
        <v>18</v>
      </c>
      <c r="Y31" s="185"/>
      <c r="Z31" s="185"/>
      <c r="AB31" s="186" t="str">
        <f t="shared" si="6"/>
        <v>BWB</v>
      </c>
      <c r="AC31" s="186"/>
      <c r="AD31" s="186"/>
      <c r="AE31" s="136" t="s">
        <v>17</v>
      </c>
      <c r="AF31" s="187" t="str">
        <f t="shared" si="4"/>
        <v>EMTV</v>
      </c>
      <c r="AG31" s="187"/>
      <c r="AH31" s="187"/>
      <c r="AK31" s="188" t="str">
        <f>R29</f>
        <v>HAHI</v>
      </c>
      <c r="AL31" s="188"/>
      <c r="AM31" s="188"/>
      <c r="AQ31" s="126" t="str">
        <f>N29&amp;R29</f>
        <v>EMTVHAHI</v>
      </c>
      <c r="AR31" s="126">
        <f>V29</f>
        <v>0</v>
      </c>
      <c r="AS31" s="126">
        <f>Y29</f>
        <v>0</v>
      </c>
      <c r="AU31" s="134"/>
      <c r="AV31" s="140"/>
      <c r="AW31" s="140"/>
      <c r="AX31" s="140"/>
      <c r="AY31" s="140"/>
      <c r="AZ31" s="140" t="s">
        <v>213</v>
      </c>
      <c r="BA31" s="140">
        <v>12</v>
      </c>
      <c r="BH31" s="140"/>
      <c r="BI31" s="140"/>
      <c r="BJ31" s="140"/>
      <c r="BK31" s="140"/>
    </row>
    <row r="32" spans="1:78" x14ac:dyDescent="0.2">
      <c r="AQ32" s="126" t="str">
        <f>N30&amp;R30</f>
        <v>WSVKKNT</v>
      </c>
      <c r="AR32" s="126">
        <f>V30</f>
        <v>0</v>
      </c>
      <c r="AS32" s="126">
        <f>Y30</f>
        <v>0</v>
      </c>
      <c r="AU32" s="140"/>
      <c r="AV32" s="140"/>
      <c r="AW32" s="140"/>
      <c r="AX32" s="140"/>
      <c r="AY32" s="140"/>
      <c r="AZ32" s="140" t="s">
        <v>214</v>
      </c>
      <c r="BA32" s="140">
        <v>13</v>
      </c>
    </row>
    <row r="33" spans="1:75" x14ac:dyDescent="0.2">
      <c r="A33" s="180" t="s">
        <v>5</v>
      </c>
      <c r="B33" s="180"/>
      <c r="C33" s="180"/>
      <c r="D33" s="181" t="s">
        <v>6</v>
      </c>
      <c r="E33" s="181"/>
      <c r="F33" s="182" t="s">
        <v>7</v>
      </c>
      <c r="G33" s="182"/>
      <c r="H33" s="182"/>
      <c r="I33" s="180" t="s">
        <v>8</v>
      </c>
      <c r="J33" s="180"/>
      <c r="K33" s="180"/>
      <c r="L33" s="180" t="s">
        <v>9</v>
      </c>
      <c r="M33" s="180"/>
      <c r="N33" s="180" t="s">
        <v>10</v>
      </c>
      <c r="O33" s="180"/>
      <c r="P33" s="180"/>
      <c r="Q33" s="180"/>
      <c r="R33" s="180"/>
      <c r="S33" s="180"/>
      <c r="T33" s="180"/>
      <c r="U33" s="8"/>
      <c r="V33" s="180" t="s">
        <v>11</v>
      </c>
      <c r="W33" s="180"/>
      <c r="X33" s="180"/>
      <c r="Y33" s="180"/>
      <c r="Z33" s="180"/>
      <c r="AA33" s="8"/>
      <c r="AB33" s="180" t="s">
        <v>12</v>
      </c>
      <c r="AC33" s="180"/>
      <c r="AD33" s="180"/>
      <c r="AE33" s="180"/>
      <c r="AF33" s="180"/>
      <c r="AG33" s="180"/>
      <c r="AH33" s="180"/>
      <c r="AI33" s="180" t="s">
        <v>13</v>
      </c>
      <c r="AJ33" s="180"/>
      <c r="AK33" s="180"/>
      <c r="AL33" s="180"/>
      <c r="AM33" s="180"/>
      <c r="AN33" s="180"/>
      <c r="AO33" s="180"/>
      <c r="AQ33" s="126" t="str">
        <f>N31&amp;R31</f>
        <v>ATSVBGW</v>
      </c>
      <c r="AR33" s="126">
        <f>V31</f>
        <v>0</v>
      </c>
      <c r="AS33" s="126">
        <f>Y31</f>
        <v>0</v>
      </c>
      <c r="AU33" s="140"/>
      <c r="AV33" s="140"/>
      <c r="AW33" s="140"/>
      <c r="AX33" s="140"/>
      <c r="AY33" s="140"/>
      <c r="AZ33" s="140" t="s">
        <v>19</v>
      </c>
      <c r="BA33" s="140">
        <v>14</v>
      </c>
    </row>
    <row r="34" spans="1:75" x14ac:dyDescent="0.2">
      <c r="A34" s="188" t="str">
        <f t="shared" si="0"/>
        <v>M18-2</v>
      </c>
      <c r="B34" s="188"/>
      <c r="C34" s="188"/>
      <c r="D34" s="188">
        <v>107</v>
      </c>
      <c r="E34" s="188"/>
      <c r="F34" s="188" t="s">
        <v>97</v>
      </c>
      <c r="G34" s="188"/>
      <c r="H34" s="188"/>
      <c r="I34" s="195" t="s">
        <v>195</v>
      </c>
      <c r="J34" s="195"/>
      <c r="K34" s="195"/>
      <c r="L34" s="196">
        <v>1</v>
      </c>
      <c r="M34" s="196"/>
      <c r="N34" s="156" t="str">
        <f>N10</f>
        <v>TOWE2</v>
      </c>
      <c r="O34" s="156"/>
      <c r="P34" s="156"/>
      <c r="Q34" s="123" t="s">
        <v>17</v>
      </c>
      <c r="R34" s="156" t="str">
        <f>N12</f>
        <v>BCH2</v>
      </c>
      <c r="S34" s="156"/>
      <c r="T34" s="156"/>
      <c r="V34" s="197"/>
      <c r="W34" s="197"/>
      <c r="X34" s="123" t="s">
        <v>18</v>
      </c>
      <c r="Y34" s="185"/>
      <c r="Z34" s="185"/>
      <c r="AB34" s="186" t="str">
        <f>$B$10</f>
        <v>AMTV</v>
      </c>
      <c r="AC34" s="186"/>
      <c r="AD34" s="186"/>
      <c r="AE34" s="142" t="s">
        <v>17</v>
      </c>
      <c r="AF34" s="187" t="str">
        <f>$H$11</f>
        <v>EMTV</v>
      </c>
      <c r="AG34" s="187"/>
      <c r="AH34" s="187"/>
      <c r="AK34" s="188" t="str">
        <f>R30</f>
        <v>KKNT</v>
      </c>
      <c r="AL34" s="188"/>
      <c r="AM34" s="188"/>
      <c r="AQ34" s="126" t="str">
        <f>N34&amp;R34</f>
        <v>TOWE2BCH2</v>
      </c>
      <c r="AR34" s="126">
        <f>V34</f>
        <v>0</v>
      </c>
      <c r="AS34" s="126">
        <f>Y34</f>
        <v>0</v>
      </c>
      <c r="AU34" s="140"/>
      <c r="AV34" s="140"/>
      <c r="AW34" s="140"/>
      <c r="AX34" s="140"/>
      <c r="AY34" s="140"/>
      <c r="AZ34" s="140" t="s">
        <v>210</v>
      </c>
      <c r="BA34" s="140">
        <v>15</v>
      </c>
    </row>
    <row r="35" spans="1:75" s="140" customFormat="1" x14ac:dyDescent="0.2">
      <c r="A35" s="188" t="str">
        <f t="shared" ref="A35:A43" si="8">$H$1</f>
        <v>M18-2</v>
      </c>
      <c r="B35" s="188"/>
      <c r="C35" s="188"/>
      <c r="D35" s="188">
        <v>108</v>
      </c>
      <c r="E35" s="188"/>
      <c r="F35" s="188" t="s">
        <v>91</v>
      </c>
      <c r="G35" s="188"/>
      <c r="H35" s="188"/>
      <c r="I35" s="195" t="s">
        <v>195</v>
      </c>
      <c r="J35" s="195"/>
      <c r="K35" s="195"/>
      <c r="L35" s="196">
        <v>2</v>
      </c>
      <c r="M35" s="196"/>
      <c r="N35" s="156" t="str">
        <f>B10</f>
        <v>AMTV</v>
      </c>
      <c r="O35" s="156"/>
      <c r="P35" s="156"/>
      <c r="Q35" s="123" t="s">
        <v>17</v>
      </c>
      <c r="R35" s="156" t="str">
        <f>B11</f>
        <v>NTSV2</v>
      </c>
      <c r="S35" s="156"/>
      <c r="T35" s="156"/>
      <c r="U35" s="126"/>
      <c r="V35" s="198"/>
      <c r="W35" s="198"/>
      <c r="X35" s="123" t="s">
        <v>18</v>
      </c>
      <c r="Y35" s="185"/>
      <c r="Z35" s="185"/>
      <c r="AA35" s="126"/>
      <c r="AB35" s="186" t="str">
        <f>$N$9</f>
        <v>BGW</v>
      </c>
      <c r="AC35" s="186"/>
      <c r="AD35" s="186"/>
      <c r="AE35" s="142" t="s">
        <v>17</v>
      </c>
      <c r="AF35" s="187" t="str">
        <f>$T$10</f>
        <v>BWB</v>
      </c>
      <c r="AG35" s="187"/>
      <c r="AH35" s="187"/>
      <c r="AI35" s="126"/>
      <c r="AJ35" s="126"/>
      <c r="AK35" s="188" t="str">
        <f>R31</f>
        <v>BGW</v>
      </c>
      <c r="AL35" s="188"/>
      <c r="AM35" s="188"/>
      <c r="AN35" s="126"/>
      <c r="AO35" s="1"/>
      <c r="AP35" s="1"/>
    </row>
    <row r="36" spans="1:75" s="140" customFormat="1" x14ac:dyDescent="0.2">
      <c r="A36" s="189" t="str">
        <f t="shared" si="0"/>
        <v>M18-2</v>
      </c>
      <c r="B36" s="189"/>
      <c r="C36" s="189"/>
      <c r="D36" s="189">
        <v>109</v>
      </c>
      <c r="E36" s="189"/>
      <c r="F36" s="189" t="s">
        <v>94</v>
      </c>
      <c r="G36" s="189"/>
      <c r="H36" s="189"/>
      <c r="I36" s="190" t="s">
        <v>196</v>
      </c>
      <c r="J36" s="190"/>
      <c r="K36" s="190"/>
      <c r="L36" s="191">
        <v>1</v>
      </c>
      <c r="M36" s="191"/>
      <c r="N36" s="192" t="str">
        <f>T12</f>
        <v>MTVL2</v>
      </c>
      <c r="O36" s="192"/>
      <c r="P36" s="192"/>
      <c r="Q36" s="142" t="s">
        <v>17</v>
      </c>
      <c r="R36" s="192" t="str">
        <f>T9</f>
        <v>STG</v>
      </c>
      <c r="S36" s="192"/>
      <c r="T36" s="192"/>
      <c r="U36" s="143"/>
      <c r="V36" s="199"/>
      <c r="W36" s="199"/>
      <c r="X36" s="142" t="s">
        <v>18</v>
      </c>
      <c r="Y36" s="194"/>
      <c r="Z36" s="194"/>
      <c r="AA36" s="143"/>
      <c r="AB36" s="186" t="str">
        <f t="shared" ref="AB36:AB39" si="9">$T$10</f>
        <v>BWB</v>
      </c>
      <c r="AC36" s="186"/>
      <c r="AD36" s="186"/>
      <c r="AE36" s="142" t="s">
        <v>17</v>
      </c>
      <c r="AF36" s="187" t="str">
        <f t="shared" ref="AF36:AF38" si="10">$B$10</f>
        <v>AMTV</v>
      </c>
      <c r="AG36" s="187"/>
      <c r="AH36" s="187"/>
      <c r="AI36" s="143"/>
      <c r="AJ36" s="143"/>
      <c r="AK36" s="189" t="str">
        <f>R34</f>
        <v>BCH2</v>
      </c>
      <c r="AL36" s="189"/>
      <c r="AM36" s="189"/>
      <c r="AN36" s="143"/>
      <c r="AO36" s="1"/>
      <c r="AP36" s="1"/>
    </row>
    <row r="37" spans="1:75" s="140" customFormat="1" x14ac:dyDescent="0.2">
      <c r="A37" s="188" t="str">
        <f t="shared" si="8"/>
        <v>M18-2</v>
      </c>
      <c r="B37" s="188"/>
      <c r="C37" s="188"/>
      <c r="D37" s="188">
        <v>110</v>
      </c>
      <c r="E37" s="188"/>
      <c r="F37" s="188" t="s">
        <v>94</v>
      </c>
      <c r="G37" s="188"/>
      <c r="H37" s="188"/>
      <c r="I37" s="190" t="s">
        <v>196</v>
      </c>
      <c r="J37" s="190"/>
      <c r="K37" s="190"/>
      <c r="L37" s="196">
        <v>2</v>
      </c>
      <c r="M37" s="196"/>
      <c r="N37" s="156" t="str">
        <f>T10</f>
        <v>BWB</v>
      </c>
      <c r="O37" s="156"/>
      <c r="P37" s="156"/>
      <c r="Q37" s="123" t="s">
        <v>17</v>
      </c>
      <c r="R37" s="156" t="str">
        <f>T11</f>
        <v>HTS</v>
      </c>
      <c r="S37" s="156"/>
      <c r="T37" s="156"/>
      <c r="U37" s="126"/>
      <c r="V37" s="197"/>
      <c r="W37" s="197"/>
      <c r="X37" s="123" t="s">
        <v>18</v>
      </c>
      <c r="Y37" s="185"/>
      <c r="Z37" s="185"/>
      <c r="AA37" s="126"/>
      <c r="AB37" s="186" t="str">
        <f t="shared" si="4"/>
        <v>EMTV</v>
      </c>
      <c r="AC37" s="186"/>
      <c r="AD37" s="186"/>
      <c r="AE37" s="142" t="s">
        <v>17</v>
      </c>
      <c r="AF37" s="187" t="str">
        <f t="shared" ref="AB37:AF38" si="11">$N$9</f>
        <v>BGW</v>
      </c>
      <c r="AG37" s="187"/>
      <c r="AH37" s="187"/>
      <c r="AI37" s="126"/>
      <c r="AJ37" s="126"/>
      <c r="AK37" s="189" t="str">
        <f t="shared" ref="AK37:AK39" si="12">R35</f>
        <v>NTSV2</v>
      </c>
      <c r="AL37" s="189"/>
      <c r="AM37" s="189"/>
      <c r="AN37" s="126"/>
      <c r="AO37" s="1"/>
      <c r="AP37" s="1"/>
    </row>
    <row r="38" spans="1:75" s="140" customFormat="1" x14ac:dyDescent="0.2">
      <c r="A38" s="188" t="str">
        <f t="shared" si="8"/>
        <v>M18-2</v>
      </c>
      <c r="B38" s="188"/>
      <c r="C38" s="188"/>
      <c r="D38" s="188">
        <v>111</v>
      </c>
      <c r="E38" s="188"/>
      <c r="F38" s="188" t="s">
        <v>93</v>
      </c>
      <c r="G38" s="188"/>
      <c r="H38" s="188"/>
      <c r="I38" s="195" t="s">
        <v>197</v>
      </c>
      <c r="J38" s="195"/>
      <c r="K38" s="195"/>
      <c r="L38" s="196">
        <v>1</v>
      </c>
      <c r="M38" s="196"/>
      <c r="N38" s="156" t="str">
        <f>H10</f>
        <v>WSV</v>
      </c>
      <c r="O38" s="156"/>
      <c r="P38" s="156"/>
      <c r="Q38" s="123" t="s">
        <v>17</v>
      </c>
      <c r="R38" s="156" t="str">
        <f>H11</f>
        <v>EMTV</v>
      </c>
      <c r="S38" s="156"/>
      <c r="T38" s="156"/>
      <c r="U38" s="126"/>
      <c r="V38" s="197"/>
      <c r="W38" s="197"/>
      <c r="X38" s="123" t="s">
        <v>18</v>
      </c>
      <c r="Y38" s="185"/>
      <c r="Z38" s="185"/>
      <c r="AA38" s="126"/>
      <c r="AB38" s="186" t="str">
        <f t="shared" si="11"/>
        <v>BGW</v>
      </c>
      <c r="AC38" s="186"/>
      <c r="AD38" s="186"/>
      <c r="AE38" s="142" t="s">
        <v>17</v>
      </c>
      <c r="AF38" s="187" t="str">
        <f t="shared" si="10"/>
        <v>AMTV</v>
      </c>
      <c r="AG38" s="187"/>
      <c r="AH38" s="187"/>
      <c r="AI38" s="126"/>
      <c r="AJ38" s="126"/>
      <c r="AK38" s="189" t="str">
        <f t="shared" si="12"/>
        <v>STG</v>
      </c>
      <c r="AL38" s="189"/>
      <c r="AM38" s="189"/>
      <c r="AN38" s="126"/>
      <c r="AO38" s="1"/>
      <c r="AP38" s="1"/>
    </row>
    <row r="39" spans="1:75" s="140" customFormat="1" x14ac:dyDescent="0.2">
      <c r="A39" s="188" t="str">
        <f t="shared" si="8"/>
        <v>M18-2</v>
      </c>
      <c r="B39" s="188"/>
      <c r="C39" s="188"/>
      <c r="D39" s="188">
        <v>112</v>
      </c>
      <c r="E39" s="188"/>
      <c r="F39" s="188" t="s">
        <v>93</v>
      </c>
      <c r="G39" s="188"/>
      <c r="H39" s="188"/>
      <c r="I39" s="195" t="s">
        <v>197</v>
      </c>
      <c r="J39" s="195"/>
      <c r="K39" s="195"/>
      <c r="L39" s="196">
        <v>2</v>
      </c>
      <c r="M39" s="196"/>
      <c r="N39" s="156" t="str">
        <f>H12</f>
        <v>KKNT</v>
      </c>
      <c r="O39" s="156"/>
      <c r="P39" s="156"/>
      <c r="Q39" s="123" t="s">
        <v>17</v>
      </c>
      <c r="R39" s="156" t="str">
        <f>H9</f>
        <v>HAHI</v>
      </c>
      <c r="S39" s="156"/>
      <c r="T39" s="156"/>
      <c r="U39" s="126"/>
      <c r="V39" s="197"/>
      <c r="W39" s="197"/>
      <c r="X39" s="123" t="s">
        <v>18</v>
      </c>
      <c r="Y39" s="185"/>
      <c r="Z39" s="185"/>
      <c r="AA39" s="126"/>
      <c r="AB39" s="186" t="str">
        <f t="shared" si="9"/>
        <v>BWB</v>
      </c>
      <c r="AC39" s="186"/>
      <c r="AD39" s="186"/>
      <c r="AE39" s="142" t="s">
        <v>17</v>
      </c>
      <c r="AF39" s="187" t="str">
        <f t="shared" si="4"/>
        <v>EMTV</v>
      </c>
      <c r="AG39" s="187"/>
      <c r="AH39" s="187"/>
      <c r="AI39" s="126"/>
      <c r="AJ39" s="126"/>
      <c r="AK39" s="189" t="str">
        <f t="shared" si="12"/>
        <v>HTS</v>
      </c>
      <c r="AL39" s="189"/>
      <c r="AM39" s="189"/>
      <c r="AN39" s="126"/>
      <c r="AO39" s="1"/>
      <c r="AP39" s="1"/>
      <c r="BK39" s="126"/>
      <c r="BM39" s="126"/>
      <c r="BN39" s="126"/>
      <c r="BO39" s="126"/>
      <c r="BP39" s="126"/>
      <c r="BQ39" s="126"/>
      <c r="BS39" s="126"/>
      <c r="BT39" s="126"/>
      <c r="BU39" s="126"/>
      <c r="BV39" s="126"/>
      <c r="BW39" s="126"/>
    </row>
    <row r="40" spans="1:75" s="140" customFormat="1" x14ac:dyDescent="0.2">
      <c r="AO40" s="1"/>
      <c r="AP40" s="1"/>
      <c r="BK40" s="126"/>
      <c r="BM40" s="126"/>
      <c r="BN40" s="126"/>
      <c r="BO40" s="126"/>
      <c r="BP40" s="126"/>
      <c r="BQ40" s="126"/>
      <c r="BS40" s="126"/>
      <c r="BT40" s="126"/>
      <c r="BU40" s="126"/>
      <c r="BV40" s="126"/>
      <c r="BW40" s="126"/>
    </row>
    <row r="41" spans="1:75" x14ac:dyDescent="0.2">
      <c r="A41" s="180" t="s">
        <v>5</v>
      </c>
      <c r="B41" s="180"/>
      <c r="C41" s="180"/>
      <c r="D41" s="181" t="s">
        <v>6</v>
      </c>
      <c r="E41" s="181"/>
      <c r="F41" s="182" t="s">
        <v>7</v>
      </c>
      <c r="G41" s="182"/>
      <c r="H41" s="182"/>
      <c r="I41" s="180" t="s">
        <v>8</v>
      </c>
      <c r="J41" s="180"/>
      <c r="K41" s="180"/>
      <c r="L41" s="180" t="s">
        <v>9</v>
      </c>
      <c r="M41" s="180"/>
      <c r="N41" s="180" t="s">
        <v>10</v>
      </c>
      <c r="O41" s="180"/>
      <c r="P41" s="180"/>
      <c r="Q41" s="180"/>
      <c r="R41" s="180"/>
      <c r="S41" s="180"/>
      <c r="T41" s="180"/>
      <c r="U41" s="8"/>
      <c r="V41" s="180" t="s">
        <v>11</v>
      </c>
      <c r="W41" s="180"/>
      <c r="X41" s="180"/>
      <c r="Y41" s="180"/>
      <c r="Z41" s="180"/>
      <c r="AA41" s="8"/>
      <c r="AB41" s="180" t="s">
        <v>12</v>
      </c>
      <c r="AC41" s="180"/>
      <c r="AD41" s="180"/>
      <c r="AE41" s="180"/>
      <c r="AF41" s="180"/>
      <c r="AG41" s="180"/>
      <c r="AH41" s="180"/>
      <c r="AI41" s="180" t="s">
        <v>13</v>
      </c>
      <c r="AJ41" s="180"/>
      <c r="AK41" s="180"/>
      <c r="AL41" s="180"/>
      <c r="AM41" s="180"/>
      <c r="AN41" s="180"/>
      <c r="AO41" s="180"/>
      <c r="AQ41" s="126" t="str">
        <f>N35&amp;R35</f>
        <v>AMTVNTSV2</v>
      </c>
      <c r="AR41" s="126">
        <f>V35</f>
        <v>0</v>
      </c>
      <c r="AS41" s="126">
        <f>Y35</f>
        <v>0</v>
      </c>
    </row>
    <row r="42" spans="1:75" ht="13.15" customHeight="1" x14ac:dyDescent="0.2">
      <c r="A42" s="188" t="str">
        <f t="shared" si="8"/>
        <v>M18-2</v>
      </c>
      <c r="B42" s="188"/>
      <c r="C42" s="188"/>
      <c r="D42" s="188">
        <v>113</v>
      </c>
      <c r="E42" s="188"/>
      <c r="F42" s="188" t="s">
        <v>97</v>
      </c>
      <c r="G42" s="188"/>
      <c r="H42" s="188"/>
      <c r="I42" s="195" t="s">
        <v>99</v>
      </c>
      <c r="J42" s="195"/>
      <c r="K42" s="195"/>
      <c r="L42" s="196">
        <v>1</v>
      </c>
      <c r="M42" s="196"/>
      <c r="N42" s="156" t="str">
        <f>N10</f>
        <v>TOWE2</v>
      </c>
      <c r="O42" s="156"/>
      <c r="P42" s="156"/>
      <c r="Q42" s="123" t="s">
        <v>17</v>
      </c>
      <c r="R42" s="156" t="str">
        <f>N11</f>
        <v>ATSV</v>
      </c>
      <c r="S42" s="156"/>
      <c r="T42" s="156"/>
      <c r="V42" s="197"/>
      <c r="W42" s="197"/>
      <c r="X42" s="123" t="s">
        <v>18</v>
      </c>
      <c r="Y42" s="185"/>
      <c r="Z42" s="185"/>
      <c r="AB42" s="186" t="str">
        <f>$B$11</f>
        <v>NTSV2</v>
      </c>
      <c r="AC42" s="186"/>
      <c r="AD42" s="186"/>
      <c r="AE42" s="142" t="s">
        <v>17</v>
      </c>
      <c r="AF42" s="187" t="str">
        <f>$H$9</f>
        <v>HAHI</v>
      </c>
      <c r="AG42" s="187"/>
      <c r="AH42" s="187"/>
      <c r="AK42" s="189" t="str">
        <f>R38</f>
        <v>EMTV</v>
      </c>
      <c r="AL42" s="189"/>
      <c r="AM42" s="189"/>
      <c r="AO42" s="126"/>
      <c r="AQ42" s="126" t="str">
        <f>N37&amp;R37</f>
        <v>BWBHTS</v>
      </c>
      <c r="AR42" s="126">
        <f>V37</f>
        <v>0</v>
      </c>
      <c r="AS42" s="126">
        <f>Y37</f>
        <v>0</v>
      </c>
    </row>
    <row r="43" spans="1:75" x14ac:dyDescent="0.2">
      <c r="A43" s="188" t="str">
        <f t="shared" si="8"/>
        <v>M18-2</v>
      </c>
      <c r="B43" s="188"/>
      <c r="C43" s="188"/>
      <c r="D43" s="188">
        <v>114</v>
      </c>
      <c r="E43" s="188"/>
      <c r="F43" s="188" t="s">
        <v>97</v>
      </c>
      <c r="G43" s="188"/>
      <c r="H43" s="188"/>
      <c r="I43" s="195" t="s">
        <v>99</v>
      </c>
      <c r="J43" s="195"/>
      <c r="K43" s="195"/>
      <c r="L43" s="196">
        <v>2</v>
      </c>
      <c r="M43" s="196"/>
      <c r="N43" s="156" t="str">
        <f>N12</f>
        <v>BCH2</v>
      </c>
      <c r="O43" s="156"/>
      <c r="P43" s="156"/>
      <c r="Q43" s="123" t="s">
        <v>17</v>
      </c>
      <c r="R43" s="156" t="str">
        <f>N9</f>
        <v>BGW</v>
      </c>
      <c r="S43" s="156"/>
      <c r="T43" s="156"/>
      <c r="V43" s="197"/>
      <c r="W43" s="197"/>
      <c r="X43" s="123" t="s">
        <v>18</v>
      </c>
      <c r="Y43" s="185"/>
      <c r="Z43" s="185"/>
      <c r="AB43" s="186" t="str">
        <f>$N$11</f>
        <v>ATSV</v>
      </c>
      <c r="AC43" s="186"/>
      <c r="AD43" s="186"/>
      <c r="AE43" s="142" t="s">
        <v>17</v>
      </c>
      <c r="AF43" s="187" t="str">
        <f>$T$9</f>
        <v>STG</v>
      </c>
      <c r="AG43" s="187"/>
      <c r="AH43" s="187"/>
      <c r="AK43" s="189" t="str">
        <f>R39</f>
        <v>HAHI</v>
      </c>
      <c r="AL43" s="189"/>
      <c r="AM43" s="189"/>
      <c r="AO43" s="126"/>
      <c r="AQ43" s="126" t="str">
        <f>N38&amp;R38</f>
        <v>WSVEMTV</v>
      </c>
      <c r="AR43" s="126">
        <f>V38</f>
        <v>0</v>
      </c>
      <c r="AS43" s="126">
        <f>Y38</f>
        <v>0</v>
      </c>
    </row>
    <row r="44" spans="1:75" x14ac:dyDescent="0.2">
      <c r="A44" s="188" t="str">
        <f t="shared" ref="A44:A52" si="13">$H$1</f>
        <v>M18-2</v>
      </c>
      <c r="B44" s="188"/>
      <c r="C44" s="188"/>
      <c r="D44" s="188">
        <v>115</v>
      </c>
      <c r="E44" s="188"/>
      <c r="F44" s="188" t="s">
        <v>91</v>
      </c>
      <c r="G44" s="188"/>
      <c r="H44" s="188"/>
      <c r="I44" s="195" t="s">
        <v>198</v>
      </c>
      <c r="J44" s="195"/>
      <c r="K44" s="195"/>
      <c r="L44" s="196">
        <v>1</v>
      </c>
      <c r="M44" s="196"/>
      <c r="N44" s="156" t="str">
        <f>B9</f>
        <v>HAPI</v>
      </c>
      <c r="O44" s="156"/>
      <c r="P44" s="156"/>
      <c r="Q44" s="123" t="s">
        <v>17</v>
      </c>
      <c r="R44" s="156" t="str">
        <f>B10</f>
        <v>AMTV</v>
      </c>
      <c r="S44" s="156"/>
      <c r="T44" s="156"/>
      <c r="V44" s="198"/>
      <c r="W44" s="198"/>
      <c r="X44" s="123" t="s">
        <v>18</v>
      </c>
      <c r="Y44" s="185"/>
      <c r="Z44" s="185"/>
      <c r="AB44" s="186" t="str">
        <f t="shared" ref="AB44:AF47" si="14">$T$9</f>
        <v>STG</v>
      </c>
      <c r="AC44" s="186"/>
      <c r="AD44" s="186"/>
      <c r="AE44" s="142" t="s">
        <v>17</v>
      </c>
      <c r="AF44" s="187" t="str">
        <f t="shared" ref="AB44:AF46" si="15">$B$11</f>
        <v>NTSV2</v>
      </c>
      <c r="AG44" s="187"/>
      <c r="AH44" s="187"/>
      <c r="AK44" s="188" t="str">
        <f>R42</f>
        <v>ATSV</v>
      </c>
      <c r="AL44" s="188"/>
      <c r="AM44" s="188"/>
      <c r="AQ44" s="126" t="str">
        <f>N39&amp;R39</f>
        <v>KKNTHAHI</v>
      </c>
      <c r="AR44" s="126">
        <f>V39</f>
        <v>0</v>
      </c>
      <c r="AS44" s="126">
        <f>Y39</f>
        <v>0</v>
      </c>
    </row>
    <row r="45" spans="1:75" x14ac:dyDescent="0.2">
      <c r="A45" s="188" t="str">
        <f t="shared" si="13"/>
        <v>M18-2</v>
      </c>
      <c r="B45" s="188"/>
      <c r="C45" s="188"/>
      <c r="D45" s="188">
        <v>116</v>
      </c>
      <c r="E45" s="188"/>
      <c r="F45" s="188" t="s">
        <v>94</v>
      </c>
      <c r="G45" s="188"/>
      <c r="H45" s="188"/>
      <c r="I45" s="195" t="s">
        <v>198</v>
      </c>
      <c r="J45" s="195"/>
      <c r="K45" s="195"/>
      <c r="L45" s="196">
        <v>2</v>
      </c>
      <c r="M45" s="196"/>
      <c r="N45" s="156" t="str">
        <f>T9</f>
        <v>STG</v>
      </c>
      <c r="O45" s="156"/>
      <c r="P45" s="156"/>
      <c r="Q45" s="123" t="s">
        <v>17</v>
      </c>
      <c r="R45" s="156" t="str">
        <f>T10</f>
        <v>BWB</v>
      </c>
      <c r="S45" s="156"/>
      <c r="T45" s="156"/>
      <c r="V45" s="197"/>
      <c r="W45" s="197"/>
      <c r="X45" s="123" t="s">
        <v>18</v>
      </c>
      <c r="Y45" s="185"/>
      <c r="Z45" s="185"/>
      <c r="AB45" s="186" t="str">
        <f t="shared" ref="AB45:AF46" si="16">$H$9</f>
        <v>HAHI</v>
      </c>
      <c r="AC45" s="186"/>
      <c r="AD45" s="186"/>
      <c r="AE45" s="142" t="s">
        <v>17</v>
      </c>
      <c r="AF45" s="187" t="str">
        <f t="shared" ref="AB45:AF47" si="17">$N$11</f>
        <v>ATSV</v>
      </c>
      <c r="AG45" s="187"/>
      <c r="AH45" s="187"/>
      <c r="AK45" s="188" t="str">
        <f>R43</f>
        <v>BGW</v>
      </c>
      <c r="AL45" s="188"/>
      <c r="AM45" s="188"/>
      <c r="AQ45" s="126" t="str">
        <f>N42&amp;R42</f>
        <v>TOWE2ATSV</v>
      </c>
      <c r="AR45" s="126">
        <f>V42</f>
        <v>0</v>
      </c>
      <c r="AS45" s="126">
        <f>Y42</f>
        <v>0</v>
      </c>
      <c r="BO45" s="5"/>
      <c r="BP45" s="5"/>
      <c r="BQ45" s="5"/>
      <c r="BS45" s="5"/>
      <c r="BT45" s="5"/>
      <c r="BU45" s="5"/>
      <c r="BV45" s="5"/>
      <c r="BW45" s="125"/>
    </row>
    <row r="46" spans="1:75" x14ac:dyDescent="0.2">
      <c r="A46" s="189" t="str">
        <f t="shared" si="0"/>
        <v>M18-2</v>
      </c>
      <c r="B46" s="189"/>
      <c r="C46" s="189"/>
      <c r="D46" s="189">
        <v>117</v>
      </c>
      <c r="E46" s="189"/>
      <c r="F46" s="189" t="s">
        <v>94</v>
      </c>
      <c r="G46" s="189"/>
      <c r="H46" s="189"/>
      <c r="I46" s="190" t="s">
        <v>199</v>
      </c>
      <c r="J46" s="190"/>
      <c r="K46" s="190"/>
      <c r="L46" s="191">
        <v>1</v>
      </c>
      <c r="M46" s="191"/>
      <c r="N46" s="192" t="str">
        <f>T11</f>
        <v>HTS</v>
      </c>
      <c r="O46" s="192"/>
      <c r="P46" s="192"/>
      <c r="Q46" s="142" t="s">
        <v>17</v>
      </c>
      <c r="R46" s="192" t="str">
        <f>T12</f>
        <v>MTVL2</v>
      </c>
      <c r="S46" s="192"/>
      <c r="T46" s="192"/>
      <c r="U46" s="143"/>
      <c r="V46" s="199"/>
      <c r="W46" s="199"/>
      <c r="X46" s="142" t="s">
        <v>18</v>
      </c>
      <c r="Y46" s="194"/>
      <c r="Z46" s="194"/>
      <c r="AA46" s="143"/>
      <c r="AB46" s="186" t="str">
        <f t="shared" si="15"/>
        <v>NTSV2</v>
      </c>
      <c r="AC46" s="186"/>
      <c r="AD46" s="186"/>
      <c r="AE46" s="142" t="s">
        <v>17</v>
      </c>
      <c r="AF46" s="187" t="str">
        <f t="shared" si="16"/>
        <v>HAHI</v>
      </c>
      <c r="AG46" s="187"/>
      <c r="AH46" s="187"/>
      <c r="AI46" s="143"/>
      <c r="AJ46" s="143"/>
      <c r="AK46" s="189" t="str">
        <f>R44</f>
        <v>AMTV</v>
      </c>
      <c r="AL46" s="189"/>
      <c r="AM46" s="189"/>
      <c r="AN46" s="143"/>
      <c r="AQ46" s="126" t="str">
        <f>N43&amp;R43</f>
        <v>BCH2BGW</v>
      </c>
      <c r="AR46" s="126">
        <f>V43</f>
        <v>0</v>
      </c>
      <c r="AS46" s="126">
        <f>Y43</f>
        <v>0</v>
      </c>
      <c r="BT46" s="125"/>
      <c r="BV46" s="125"/>
      <c r="BW46" s="125"/>
    </row>
    <row r="47" spans="1:75" x14ac:dyDescent="0.2">
      <c r="A47" s="188" t="str">
        <f t="shared" si="13"/>
        <v>M18-2</v>
      </c>
      <c r="B47" s="188"/>
      <c r="C47" s="188"/>
      <c r="D47" s="188">
        <v>118</v>
      </c>
      <c r="E47" s="188"/>
      <c r="F47" s="188" t="s">
        <v>93</v>
      </c>
      <c r="G47" s="188"/>
      <c r="H47" s="188"/>
      <c r="I47" s="190" t="s">
        <v>199</v>
      </c>
      <c r="J47" s="190"/>
      <c r="K47" s="190"/>
      <c r="L47" s="196">
        <v>2</v>
      </c>
      <c r="M47" s="196"/>
      <c r="N47" s="156" t="str">
        <f>H9</f>
        <v>HAHI</v>
      </c>
      <c r="O47" s="156"/>
      <c r="P47" s="156"/>
      <c r="Q47" s="123" t="s">
        <v>17</v>
      </c>
      <c r="R47" s="156" t="str">
        <f>H10</f>
        <v>WSV</v>
      </c>
      <c r="S47" s="156"/>
      <c r="T47" s="156"/>
      <c r="V47" s="197"/>
      <c r="W47" s="197"/>
      <c r="X47" s="123" t="s">
        <v>18</v>
      </c>
      <c r="Y47" s="185"/>
      <c r="Z47" s="185"/>
      <c r="AB47" s="186" t="str">
        <f t="shared" si="17"/>
        <v>ATSV</v>
      </c>
      <c r="AC47" s="186"/>
      <c r="AD47" s="186"/>
      <c r="AE47" s="142" t="s">
        <v>17</v>
      </c>
      <c r="AF47" s="187" t="str">
        <f t="shared" si="14"/>
        <v>STG</v>
      </c>
      <c r="AG47" s="187"/>
      <c r="AH47" s="187"/>
      <c r="AK47" s="188" t="str">
        <f>R45</f>
        <v>BWB</v>
      </c>
      <c r="AL47" s="188"/>
      <c r="AM47" s="188"/>
      <c r="AQ47" s="126" t="str">
        <f>N44&amp;R44</f>
        <v>HAPIAMTV</v>
      </c>
      <c r="AR47" s="126">
        <f>V44</f>
        <v>0</v>
      </c>
      <c r="AS47" s="126">
        <f>Y44</f>
        <v>0</v>
      </c>
      <c r="BT47" s="125"/>
      <c r="BV47" s="125"/>
      <c r="BW47" s="125"/>
    </row>
    <row r="48" spans="1:75" x14ac:dyDescent="0.2">
      <c r="AQ48" s="126" t="str">
        <f>N45&amp;R45</f>
        <v>STGBWB</v>
      </c>
      <c r="AR48" s="126">
        <f>V45</f>
        <v>0</v>
      </c>
      <c r="AS48" s="126">
        <f>Y45</f>
        <v>0</v>
      </c>
      <c r="BT48" s="125"/>
      <c r="BV48" s="125"/>
      <c r="BW48" s="125"/>
    </row>
    <row r="49" spans="1:75" x14ac:dyDescent="0.2">
      <c r="A49" s="180" t="s">
        <v>5</v>
      </c>
      <c r="B49" s="180"/>
      <c r="C49" s="180"/>
      <c r="D49" s="181" t="s">
        <v>6</v>
      </c>
      <c r="E49" s="181"/>
      <c r="F49" s="182" t="s">
        <v>7</v>
      </c>
      <c r="G49" s="182"/>
      <c r="H49" s="182"/>
      <c r="I49" s="180" t="s">
        <v>8</v>
      </c>
      <c r="J49" s="180"/>
      <c r="K49" s="180"/>
      <c r="L49" s="180" t="s">
        <v>9</v>
      </c>
      <c r="M49" s="180"/>
      <c r="N49" s="180" t="s">
        <v>10</v>
      </c>
      <c r="O49" s="180"/>
      <c r="P49" s="180"/>
      <c r="Q49" s="180"/>
      <c r="R49" s="180"/>
      <c r="S49" s="180"/>
      <c r="T49" s="180"/>
      <c r="U49" s="8"/>
      <c r="V49" s="180" t="s">
        <v>11</v>
      </c>
      <c r="W49" s="180"/>
      <c r="X49" s="180"/>
      <c r="Y49" s="180"/>
      <c r="Z49" s="180"/>
      <c r="AA49" s="8"/>
      <c r="AB49" s="180" t="s">
        <v>12</v>
      </c>
      <c r="AC49" s="180"/>
      <c r="AD49" s="180"/>
      <c r="AE49" s="180"/>
      <c r="AF49" s="180"/>
      <c r="AG49" s="180"/>
      <c r="AH49" s="180"/>
      <c r="AI49" s="180" t="s">
        <v>13</v>
      </c>
      <c r="AJ49" s="180"/>
      <c r="AK49" s="180"/>
      <c r="AL49" s="180"/>
      <c r="AM49" s="180"/>
      <c r="AN49" s="180"/>
      <c r="AO49" s="180"/>
      <c r="AQ49" s="126" t="str">
        <f>N47&amp;R47</f>
        <v>HAHIWSV</v>
      </c>
      <c r="AR49" s="126">
        <f>V47</f>
        <v>0</v>
      </c>
      <c r="AS49" s="126">
        <f>Y47</f>
        <v>0</v>
      </c>
      <c r="BT49" s="125"/>
      <c r="BV49" s="125"/>
      <c r="BW49" s="125"/>
    </row>
    <row r="50" spans="1:75" x14ac:dyDescent="0.2">
      <c r="A50" s="188" t="str">
        <f t="shared" si="13"/>
        <v>M18-2</v>
      </c>
      <c r="B50" s="188"/>
      <c r="C50" s="188"/>
      <c r="D50" s="188">
        <v>119</v>
      </c>
      <c r="E50" s="188"/>
      <c r="F50" s="188" t="s">
        <v>93</v>
      </c>
      <c r="G50" s="188"/>
      <c r="H50" s="188"/>
      <c r="I50" s="195" t="s">
        <v>200</v>
      </c>
      <c r="J50" s="195"/>
      <c r="K50" s="195"/>
      <c r="L50" s="196">
        <v>1</v>
      </c>
      <c r="M50" s="196"/>
      <c r="N50" s="156" t="str">
        <f>H11</f>
        <v>EMTV</v>
      </c>
      <c r="O50" s="156"/>
      <c r="P50" s="156"/>
      <c r="Q50" s="123" t="s">
        <v>17</v>
      </c>
      <c r="R50" s="156" t="str">
        <f>H12</f>
        <v>KKNT</v>
      </c>
      <c r="S50" s="156"/>
      <c r="T50" s="156"/>
      <c r="V50" s="197"/>
      <c r="W50" s="197"/>
      <c r="X50" s="123" t="s">
        <v>18</v>
      </c>
      <c r="Y50" s="185"/>
      <c r="Z50" s="185"/>
      <c r="AB50" s="186" t="str">
        <f>$B$11</f>
        <v>NTSV2</v>
      </c>
      <c r="AC50" s="186"/>
      <c r="AD50" s="186"/>
      <c r="AE50" s="142" t="s">
        <v>17</v>
      </c>
      <c r="AF50" s="187" t="str">
        <f>$H$9</f>
        <v>HAHI</v>
      </c>
      <c r="AG50" s="187"/>
      <c r="AH50" s="187"/>
      <c r="AK50" s="188" t="str">
        <f>R46</f>
        <v>MTVL2</v>
      </c>
      <c r="AL50" s="188"/>
      <c r="AM50" s="188"/>
      <c r="AO50" s="126"/>
      <c r="AQ50" s="126" t="str">
        <f>N50&amp;R50</f>
        <v>EMTVKKNT</v>
      </c>
      <c r="AR50" s="126">
        <f>V50</f>
        <v>0</v>
      </c>
      <c r="AS50" s="126">
        <f>Y50</f>
        <v>0</v>
      </c>
      <c r="BF50" s="126" t="s">
        <v>204</v>
      </c>
      <c r="BH50" s="140"/>
      <c r="BI50" s="140"/>
      <c r="BT50" s="125"/>
      <c r="BV50" s="125"/>
      <c r="BW50" s="125"/>
    </row>
    <row r="51" spans="1:75" x14ac:dyDescent="0.2">
      <c r="A51" s="188" t="str">
        <f t="shared" si="13"/>
        <v>M18-2</v>
      </c>
      <c r="B51" s="188"/>
      <c r="C51" s="188"/>
      <c r="D51" s="188">
        <v>120</v>
      </c>
      <c r="E51" s="188"/>
      <c r="F51" s="188" t="s">
        <v>97</v>
      </c>
      <c r="G51" s="188"/>
      <c r="H51" s="188"/>
      <c r="I51" s="195" t="s">
        <v>200</v>
      </c>
      <c r="J51" s="195"/>
      <c r="K51" s="195"/>
      <c r="L51" s="196">
        <v>2</v>
      </c>
      <c r="M51" s="196"/>
      <c r="N51" s="156" t="str">
        <f>N9</f>
        <v>BGW</v>
      </c>
      <c r="O51" s="156"/>
      <c r="P51" s="156"/>
      <c r="Q51" s="123" t="s">
        <v>17</v>
      </c>
      <c r="R51" s="156" t="str">
        <f>N10</f>
        <v>TOWE2</v>
      </c>
      <c r="S51" s="156"/>
      <c r="T51" s="156"/>
      <c r="V51" s="197"/>
      <c r="W51" s="197"/>
      <c r="X51" s="123" t="s">
        <v>18</v>
      </c>
      <c r="Y51" s="185"/>
      <c r="Z51" s="185"/>
      <c r="AB51" s="186" t="str">
        <f>$N$11</f>
        <v>ATSV</v>
      </c>
      <c r="AC51" s="186"/>
      <c r="AD51" s="186"/>
      <c r="AE51" s="142" t="s">
        <v>17</v>
      </c>
      <c r="AF51" s="187" t="str">
        <f>$T$9</f>
        <v>STG</v>
      </c>
      <c r="AG51" s="187"/>
      <c r="AH51" s="187"/>
      <c r="AK51" s="188" t="str">
        <f>R47</f>
        <v>WSV</v>
      </c>
      <c r="AL51" s="188"/>
      <c r="AM51" s="188"/>
      <c r="AO51" s="126"/>
      <c r="AQ51" s="126" t="str">
        <f>N51&amp;R51</f>
        <v>BGWTOWE2</v>
      </c>
      <c r="AR51" s="126">
        <f>V51</f>
        <v>0</v>
      </c>
      <c r="AS51" s="126">
        <f>Y51</f>
        <v>0</v>
      </c>
    </row>
    <row r="52" spans="1:75" x14ac:dyDescent="0.2">
      <c r="A52" s="188" t="str">
        <f t="shared" si="13"/>
        <v>M18-2</v>
      </c>
      <c r="B52" s="188"/>
      <c r="C52" s="188"/>
      <c r="D52" s="188">
        <v>121</v>
      </c>
      <c r="E52" s="188"/>
      <c r="F52" s="188" t="s">
        <v>97</v>
      </c>
      <c r="G52" s="188"/>
      <c r="H52" s="188"/>
      <c r="I52" s="195" t="s">
        <v>201</v>
      </c>
      <c r="J52" s="195"/>
      <c r="K52" s="195"/>
      <c r="L52" s="196">
        <v>1</v>
      </c>
      <c r="M52" s="196"/>
      <c r="N52" s="156" t="str">
        <f>N11</f>
        <v>ATSV</v>
      </c>
      <c r="O52" s="156"/>
      <c r="P52" s="156"/>
      <c r="Q52" s="123" t="s">
        <v>17</v>
      </c>
      <c r="R52" s="156" t="str">
        <f>N12</f>
        <v>BCH2</v>
      </c>
      <c r="S52" s="156"/>
      <c r="T52" s="156"/>
      <c r="V52" s="197"/>
      <c r="W52" s="197"/>
      <c r="X52" s="123" t="s">
        <v>18</v>
      </c>
      <c r="Y52" s="185"/>
      <c r="Z52" s="185"/>
      <c r="AB52" s="186" t="str">
        <f t="shared" ref="AB52:AF55" si="18">$T$9</f>
        <v>STG</v>
      </c>
      <c r="AC52" s="186"/>
      <c r="AD52" s="186"/>
      <c r="AE52" s="142" t="s">
        <v>17</v>
      </c>
      <c r="AF52" s="187" t="str">
        <f t="shared" ref="AB52:AF54" si="19">$B$11</f>
        <v>NTSV2</v>
      </c>
      <c r="AG52" s="187"/>
      <c r="AH52" s="187"/>
      <c r="AK52" s="188" t="str">
        <f>R50</f>
        <v>KKNT</v>
      </c>
      <c r="AL52" s="188"/>
      <c r="AM52" s="188"/>
      <c r="AQ52" s="126" t="str">
        <f>N52&amp;R52</f>
        <v>ATSVBCH2</v>
      </c>
      <c r="AR52" s="126">
        <f>V52</f>
        <v>0</v>
      </c>
      <c r="AS52" s="126">
        <f>Y52</f>
        <v>0</v>
      </c>
    </row>
    <row r="53" spans="1:75" x14ac:dyDescent="0.2">
      <c r="A53" s="188" t="str">
        <f>$H$1</f>
        <v>M18-2</v>
      </c>
      <c r="B53" s="188"/>
      <c r="C53" s="188"/>
      <c r="D53" s="188">
        <v>122</v>
      </c>
      <c r="E53" s="188"/>
      <c r="F53" s="188" t="s">
        <v>100</v>
      </c>
      <c r="G53" s="188"/>
      <c r="H53" s="188"/>
      <c r="I53" s="195" t="s">
        <v>201</v>
      </c>
      <c r="J53" s="195"/>
      <c r="K53" s="195"/>
      <c r="L53" s="196">
        <v>2</v>
      </c>
      <c r="M53" s="196"/>
      <c r="N53" s="156" t="str">
        <f>IF(AB13="",Z13,AB13)</f>
        <v>A1</v>
      </c>
      <c r="O53" s="156"/>
      <c r="P53" s="156"/>
      <c r="Q53" s="123" t="s">
        <v>17</v>
      </c>
      <c r="R53" s="156" t="str">
        <f>IF(AB14="",Z14,AB14)</f>
        <v>D1</v>
      </c>
      <c r="S53" s="156"/>
      <c r="T53" s="156"/>
      <c r="V53" s="197"/>
      <c r="W53" s="197"/>
      <c r="X53" s="123" t="s">
        <v>18</v>
      </c>
      <c r="Y53" s="185"/>
      <c r="Z53" s="185"/>
      <c r="AB53" s="186" t="str">
        <f t="shared" ref="AB53:AF54" si="20">$H$9</f>
        <v>HAHI</v>
      </c>
      <c r="AC53" s="186"/>
      <c r="AD53" s="186"/>
      <c r="AE53" s="142" t="s">
        <v>17</v>
      </c>
      <c r="AF53" s="187" t="str">
        <f t="shared" ref="AB53:AF55" si="21">$N$11</f>
        <v>ATSV</v>
      </c>
      <c r="AG53" s="187"/>
      <c r="AH53" s="187"/>
      <c r="AK53" s="188" t="str">
        <f>R51</f>
        <v>TOWE2</v>
      </c>
      <c r="AL53" s="188"/>
      <c r="AM53" s="188"/>
      <c r="AQ53" s="126" t="str">
        <f>R23&amp;N23</f>
        <v>AMTV</v>
      </c>
      <c r="AR53" s="126">
        <f>Y23</f>
        <v>0</v>
      </c>
      <c r="AS53" s="126">
        <f>V23</f>
        <v>0</v>
      </c>
    </row>
    <row r="54" spans="1:75" x14ac:dyDescent="0.2">
      <c r="A54" s="188" t="str">
        <f>$H$1</f>
        <v>M18-2</v>
      </c>
      <c r="B54" s="188"/>
      <c r="C54" s="188"/>
      <c r="D54" s="188">
        <v>123</v>
      </c>
      <c r="E54" s="188"/>
      <c r="F54" s="188" t="s">
        <v>100</v>
      </c>
      <c r="G54" s="188"/>
      <c r="H54" s="188"/>
      <c r="I54" s="195" t="s">
        <v>202</v>
      </c>
      <c r="J54" s="195"/>
      <c r="K54" s="195"/>
      <c r="L54" s="196">
        <v>1</v>
      </c>
      <c r="M54" s="196"/>
      <c r="N54" s="156" t="str">
        <f>IF(AB9="",Z9,AB9)</f>
        <v>A2</v>
      </c>
      <c r="O54" s="156"/>
      <c r="P54" s="156"/>
      <c r="Q54" s="123" t="s">
        <v>17</v>
      </c>
      <c r="R54" s="156" t="str">
        <f>IF(AB10="",Z10,AB10)</f>
        <v>D2</v>
      </c>
      <c r="S54" s="156"/>
      <c r="T54" s="156"/>
      <c r="V54" s="197"/>
      <c r="W54" s="197"/>
      <c r="X54" s="123" t="s">
        <v>18</v>
      </c>
      <c r="Y54" s="185"/>
      <c r="Z54" s="185"/>
      <c r="AB54" s="186" t="str">
        <f t="shared" si="19"/>
        <v>NTSV2</v>
      </c>
      <c r="AC54" s="186"/>
      <c r="AD54" s="186"/>
      <c r="AE54" s="142" t="s">
        <v>17</v>
      </c>
      <c r="AF54" s="187" t="str">
        <f t="shared" si="20"/>
        <v>HAHI</v>
      </c>
      <c r="AG54" s="187"/>
      <c r="AH54" s="187"/>
      <c r="AK54" s="188" t="str">
        <f>R52</f>
        <v>BCH2</v>
      </c>
      <c r="AL54" s="188"/>
      <c r="AM54" s="188"/>
      <c r="AQ54" s="126" t="str">
        <f>R24&amp;N24</f>
        <v>HAPI</v>
      </c>
      <c r="AR54" s="126">
        <f>Y24</f>
        <v>0</v>
      </c>
      <c r="AS54" s="126">
        <f>V24</f>
        <v>0</v>
      </c>
    </row>
    <row r="55" spans="1:75" x14ac:dyDescent="0.2">
      <c r="A55" s="188" t="str">
        <f>$H$1</f>
        <v>M18-2</v>
      </c>
      <c r="B55" s="188"/>
      <c r="C55" s="188"/>
      <c r="D55" s="188">
        <v>124</v>
      </c>
      <c r="E55" s="188"/>
      <c r="F55" s="188" t="s">
        <v>100</v>
      </c>
      <c r="G55" s="188"/>
      <c r="H55" s="188"/>
      <c r="I55" s="195" t="s">
        <v>202</v>
      </c>
      <c r="J55" s="195"/>
      <c r="K55" s="195"/>
      <c r="L55" s="196">
        <v>2</v>
      </c>
      <c r="M55" s="196"/>
      <c r="N55" s="156" t="str">
        <f>IF(AB11="",Z11,AB11)</f>
        <v>A3</v>
      </c>
      <c r="O55" s="156"/>
      <c r="P55" s="156"/>
      <c r="Q55" s="123" t="s">
        <v>17</v>
      </c>
      <c r="R55" s="156" t="str">
        <f>IF(AB12="",Z12,AB12)</f>
        <v>D3</v>
      </c>
      <c r="S55" s="156"/>
      <c r="T55" s="156"/>
      <c r="V55" s="197"/>
      <c r="W55" s="197"/>
      <c r="X55" s="123" t="s">
        <v>18</v>
      </c>
      <c r="Y55" s="185"/>
      <c r="Z55" s="185"/>
      <c r="AB55" s="186" t="str">
        <f t="shared" si="21"/>
        <v>ATSV</v>
      </c>
      <c r="AC55" s="186"/>
      <c r="AD55" s="186"/>
      <c r="AE55" s="142" t="s">
        <v>17</v>
      </c>
      <c r="AF55" s="187" t="str">
        <f t="shared" si="18"/>
        <v>STG</v>
      </c>
      <c r="AG55" s="187"/>
      <c r="AH55" s="187"/>
      <c r="AK55" s="188" t="str">
        <f>R53</f>
        <v>D1</v>
      </c>
      <c r="AL55" s="188"/>
      <c r="AM55" s="188"/>
      <c r="AQ55" s="126" t="str">
        <f>R25&amp;N25</f>
        <v>NTSV2</v>
      </c>
      <c r="AR55" s="126">
        <f>Y25</f>
        <v>0</v>
      </c>
      <c r="AS55" s="126">
        <f>V25</f>
        <v>0</v>
      </c>
    </row>
    <row r="56" spans="1:75" x14ac:dyDescent="0.2">
      <c r="A56" s="187" t="s">
        <v>110</v>
      </c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  <c r="AK56" s="187"/>
      <c r="AL56" s="187"/>
      <c r="AM56" s="187"/>
      <c r="AN56" s="187"/>
      <c r="AQ56" s="126" t="str">
        <f>R28&amp;N28</f>
        <v>MTVL2BWB</v>
      </c>
      <c r="AR56" s="126">
        <f>Y28</f>
        <v>0</v>
      </c>
      <c r="AS56" s="126">
        <f>V28</f>
        <v>0</v>
      </c>
    </row>
    <row r="57" spans="1:75" s="150" customFormat="1" x14ac:dyDescent="0.2">
      <c r="A57" s="149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"/>
      <c r="AP57" s="1"/>
    </row>
    <row r="58" spans="1:75" x14ac:dyDescent="0.2">
      <c r="A58" s="140" t="s">
        <v>203</v>
      </c>
      <c r="AQ58" s="126" t="str">
        <f>R36&amp;N36</f>
        <v>STGMTVL2</v>
      </c>
      <c r="AR58" s="126">
        <f>Y36</f>
        <v>0</v>
      </c>
      <c r="AS58" s="126">
        <f>V36</f>
        <v>0</v>
      </c>
    </row>
    <row r="59" spans="1:75" x14ac:dyDescent="0.2"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7" t="str">
        <f>AN20</f>
        <v>Version 1: Stand 07.05.2026</v>
      </c>
      <c r="AQ59" s="126" t="str">
        <f>R46&amp;N46</f>
        <v>MTVL2HTS</v>
      </c>
      <c r="AR59" s="126">
        <f>Y46</f>
        <v>0</v>
      </c>
      <c r="AS59" s="126">
        <f>V46</f>
        <v>0</v>
      </c>
    </row>
    <row r="60" spans="1:75" ht="20.25" x14ac:dyDescent="0.3">
      <c r="A60" s="179" t="s">
        <v>191</v>
      </c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J60" s="128"/>
      <c r="AK60" s="128"/>
      <c r="AL60" s="128"/>
      <c r="AM60" s="128"/>
      <c r="AN60" s="128"/>
      <c r="AO60" s="128"/>
      <c r="AQ60" s="126" t="str">
        <f>R26&amp;N26</f>
        <v>HAPINTSV2</v>
      </c>
      <c r="AR60" s="126">
        <f>Y26</f>
        <v>0</v>
      </c>
      <c r="AS60" s="126">
        <f>V26</f>
        <v>0</v>
      </c>
    </row>
    <row r="61" spans="1:75" x14ac:dyDescent="0.2">
      <c r="A61" s="180" t="s">
        <v>5</v>
      </c>
      <c r="B61" s="180"/>
      <c r="C61" s="180"/>
      <c r="D61" s="181" t="s">
        <v>6</v>
      </c>
      <c r="E61" s="181"/>
      <c r="F61" s="182" t="s">
        <v>7</v>
      </c>
      <c r="G61" s="182"/>
      <c r="H61" s="182"/>
      <c r="I61" s="180" t="s">
        <v>8</v>
      </c>
      <c r="J61" s="180"/>
      <c r="K61" s="180"/>
      <c r="L61" s="180" t="s">
        <v>9</v>
      </c>
      <c r="M61" s="180"/>
      <c r="N61" s="180" t="s">
        <v>10</v>
      </c>
      <c r="O61" s="180"/>
      <c r="P61" s="180"/>
      <c r="Q61" s="180"/>
      <c r="R61" s="180"/>
      <c r="S61" s="180"/>
      <c r="T61" s="180"/>
      <c r="U61" s="8"/>
      <c r="V61" s="180" t="s">
        <v>11</v>
      </c>
      <c r="W61" s="180"/>
      <c r="X61" s="180"/>
      <c r="Y61" s="180"/>
      <c r="Z61" s="180"/>
      <c r="AA61" s="8"/>
      <c r="AB61" s="180" t="s">
        <v>12</v>
      </c>
      <c r="AC61" s="180"/>
      <c r="AD61" s="180"/>
      <c r="AE61" s="180"/>
      <c r="AF61" s="180"/>
      <c r="AG61" s="180"/>
      <c r="AH61" s="180"/>
      <c r="AI61" s="180" t="s">
        <v>13</v>
      </c>
      <c r="AJ61" s="180"/>
      <c r="AK61" s="180"/>
      <c r="AL61" s="180"/>
      <c r="AM61" s="180"/>
      <c r="AN61" s="180"/>
      <c r="AO61" s="180"/>
      <c r="AQ61" s="126" t="str">
        <f>R27&amp;N27</f>
        <v>STGHTS</v>
      </c>
      <c r="AR61" s="126">
        <f>Y27</f>
        <v>0</v>
      </c>
      <c r="AS61" s="126">
        <f>V27</f>
        <v>0</v>
      </c>
    </row>
    <row r="62" spans="1:75" x14ac:dyDescent="0.2">
      <c r="A62" s="188" t="str">
        <f>$H$1</f>
        <v>M18-2</v>
      </c>
      <c r="B62" s="188"/>
      <c r="C62" s="188"/>
      <c r="D62" s="188">
        <v>125</v>
      </c>
      <c r="E62" s="188"/>
      <c r="F62" s="188" t="s">
        <v>102</v>
      </c>
      <c r="G62" s="188"/>
      <c r="H62" s="188"/>
      <c r="I62" s="195" t="s">
        <v>92</v>
      </c>
      <c r="J62" s="195"/>
      <c r="K62" s="195"/>
      <c r="L62" s="196">
        <v>1</v>
      </c>
      <c r="M62" s="196"/>
      <c r="N62" s="156" t="str">
        <f>IF(AH11="",AF11,AH11)</f>
        <v>B3</v>
      </c>
      <c r="O62" s="156"/>
      <c r="P62" s="156"/>
      <c r="Q62" s="123" t="s">
        <v>17</v>
      </c>
      <c r="R62" s="156" t="str">
        <f>IF(AH12="",AF12,AH12)</f>
        <v>C3</v>
      </c>
      <c r="S62" s="156"/>
      <c r="T62" s="156"/>
      <c r="V62" s="197"/>
      <c r="W62" s="197"/>
      <c r="X62" s="123" t="s">
        <v>18</v>
      </c>
      <c r="Y62" s="185"/>
      <c r="Z62" s="185"/>
      <c r="AB62" s="186" t="str">
        <f>$B$9</f>
        <v>HAPI</v>
      </c>
      <c r="AC62" s="186"/>
      <c r="AD62" s="186"/>
      <c r="AE62" s="136" t="s">
        <v>17</v>
      </c>
      <c r="AF62" s="187" t="str">
        <f>$T$11</f>
        <v>HTS</v>
      </c>
      <c r="AG62" s="187"/>
      <c r="AH62" s="187"/>
      <c r="AK62" s="188" t="str">
        <f>N63</f>
        <v>B1</v>
      </c>
      <c r="AL62" s="188"/>
      <c r="AM62" s="188"/>
      <c r="AO62" s="147"/>
      <c r="AQ62" s="126" t="str">
        <f>R29&amp;N29</f>
        <v>HAHIEMTV</v>
      </c>
      <c r="AR62" s="126">
        <f>Y29</f>
        <v>0</v>
      </c>
      <c r="AS62" s="126">
        <f>V29</f>
        <v>0</v>
      </c>
    </row>
    <row r="63" spans="1:75" x14ac:dyDescent="0.2">
      <c r="A63" s="188" t="str">
        <f t="shared" ref="A63:A82" si="22">$H$1</f>
        <v>M18-2</v>
      </c>
      <c r="B63" s="188"/>
      <c r="C63" s="188"/>
      <c r="D63" s="188">
        <v>126</v>
      </c>
      <c r="E63" s="188"/>
      <c r="F63" s="188" t="s">
        <v>102</v>
      </c>
      <c r="G63" s="188"/>
      <c r="H63" s="188"/>
      <c r="I63" s="195" t="s">
        <v>193</v>
      </c>
      <c r="J63" s="195"/>
      <c r="K63" s="195"/>
      <c r="L63" s="196">
        <v>1</v>
      </c>
      <c r="M63" s="196"/>
      <c r="N63" s="156" t="str">
        <f>IF(AH13="",AF13,AH13)</f>
        <v>B1</v>
      </c>
      <c r="O63" s="156"/>
      <c r="P63" s="156"/>
      <c r="Q63" s="123" t="s">
        <v>17</v>
      </c>
      <c r="R63" s="156" t="str">
        <f>IF(AH10="",AF10,AH10)</f>
        <v>C2</v>
      </c>
      <c r="S63" s="156"/>
      <c r="T63" s="156"/>
      <c r="V63" s="197"/>
      <c r="W63" s="197"/>
      <c r="X63" s="123" t="s">
        <v>18</v>
      </c>
      <c r="Y63" s="185"/>
      <c r="Z63" s="185"/>
      <c r="AB63" s="186" t="str">
        <f>$H$12</f>
        <v>KKNT</v>
      </c>
      <c r="AC63" s="186"/>
      <c r="AD63" s="186"/>
      <c r="AE63" s="136" t="s">
        <v>17</v>
      </c>
      <c r="AF63" s="187" t="str">
        <f t="shared" ref="AB63:AF72" si="23">$B$9</f>
        <v>HAPI</v>
      </c>
      <c r="AG63" s="187"/>
      <c r="AH63" s="187"/>
      <c r="AK63" s="188" t="str">
        <f>R62</f>
        <v>C3</v>
      </c>
      <c r="AL63" s="188"/>
      <c r="AM63" s="188"/>
      <c r="AQ63" s="126" t="str">
        <f>R30&amp;N30</f>
        <v>KKNTWSV</v>
      </c>
      <c r="AR63" s="126">
        <f>Y30</f>
        <v>0</v>
      </c>
      <c r="AS63" s="126">
        <f>V30</f>
        <v>0</v>
      </c>
    </row>
    <row r="64" spans="1:75" x14ac:dyDescent="0.2">
      <c r="A64" s="188" t="str">
        <f t="shared" si="22"/>
        <v>M18-2</v>
      </c>
      <c r="B64" s="188"/>
      <c r="C64" s="188"/>
      <c r="D64" s="188">
        <v>127</v>
      </c>
      <c r="E64" s="188"/>
      <c r="F64" s="188" t="s">
        <v>102</v>
      </c>
      <c r="G64" s="188"/>
      <c r="H64" s="188"/>
      <c r="I64" s="195" t="s">
        <v>193</v>
      </c>
      <c r="J64" s="195"/>
      <c r="K64" s="195"/>
      <c r="L64" s="196">
        <v>2</v>
      </c>
      <c r="M64" s="196"/>
      <c r="N64" s="156" t="str">
        <f>IF(AH9="",AF9,AH9)</f>
        <v>B2</v>
      </c>
      <c r="O64" s="156"/>
      <c r="P64" s="156"/>
      <c r="Q64" s="123" t="s">
        <v>17</v>
      </c>
      <c r="R64" s="156" t="str">
        <f>IF(AH14="",AF14,AH14)</f>
        <v>C1</v>
      </c>
      <c r="S64" s="156"/>
      <c r="T64" s="156"/>
      <c r="V64" s="197"/>
      <c r="W64" s="197"/>
      <c r="X64" s="123" t="s">
        <v>18</v>
      </c>
      <c r="Y64" s="185"/>
      <c r="Z64" s="185"/>
      <c r="AB64" s="186" t="str">
        <f t="shared" ref="AB64:AF75" si="24">$T$11</f>
        <v>HTS</v>
      </c>
      <c r="AC64" s="186"/>
      <c r="AD64" s="186"/>
      <c r="AE64" s="136" t="s">
        <v>17</v>
      </c>
      <c r="AF64" s="187" t="str">
        <f>$N$10</f>
        <v>TOWE2</v>
      </c>
      <c r="AG64" s="187"/>
      <c r="AH64" s="187"/>
      <c r="AK64" s="188" t="str">
        <f>N62</f>
        <v>B3</v>
      </c>
      <c r="AL64" s="188"/>
      <c r="AM64" s="188"/>
      <c r="AN64" s="128"/>
      <c r="AQ64" s="126" t="str">
        <f>R31&amp;N31</f>
        <v>BGWATSV</v>
      </c>
      <c r="AR64" s="126">
        <f>Y31</f>
        <v>0</v>
      </c>
      <c r="AS64" s="126">
        <f>V31</f>
        <v>0</v>
      </c>
    </row>
    <row r="65" spans="1:59" x14ac:dyDescent="0.2">
      <c r="A65" s="188" t="str">
        <f>$H$1</f>
        <v>M18-2</v>
      </c>
      <c r="B65" s="188"/>
      <c r="C65" s="188"/>
      <c r="D65" s="188">
        <v>128</v>
      </c>
      <c r="E65" s="188"/>
      <c r="F65" s="188" t="s">
        <v>100</v>
      </c>
      <c r="G65" s="188"/>
      <c r="H65" s="188"/>
      <c r="I65" s="195" t="s">
        <v>194</v>
      </c>
      <c r="J65" s="195"/>
      <c r="K65" s="195"/>
      <c r="L65" s="196">
        <v>1</v>
      </c>
      <c r="M65" s="196"/>
      <c r="N65" s="156" t="str">
        <f>IF(AB10="",Z10,AB10)</f>
        <v>D2</v>
      </c>
      <c r="O65" s="156"/>
      <c r="P65" s="156"/>
      <c r="Q65" s="123" t="s">
        <v>17</v>
      </c>
      <c r="R65" s="156" t="str">
        <f>IF(AB11="",Z11,AB11)</f>
        <v>A3</v>
      </c>
      <c r="S65" s="156"/>
      <c r="T65" s="156"/>
      <c r="V65" s="197"/>
      <c r="W65" s="197"/>
      <c r="X65" s="123" t="s">
        <v>18</v>
      </c>
      <c r="Y65" s="185"/>
      <c r="Z65" s="185"/>
      <c r="AB65" s="186" t="str">
        <f t="shared" si="23"/>
        <v>HAPI</v>
      </c>
      <c r="AC65" s="186"/>
      <c r="AD65" s="186"/>
      <c r="AE65" s="136" t="s">
        <v>17</v>
      </c>
      <c r="AF65" s="187" t="str">
        <f>$T$12</f>
        <v>MTVL2</v>
      </c>
      <c r="AG65" s="187"/>
      <c r="AH65" s="187"/>
      <c r="AK65" s="188" t="str">
        <f>R63</f>
        <v>C2</v>
      </c>
      <c r="AL65" s="188"/>
      <c r="AM65" s="188"/>
      <c r="AQ65" s="126" t="str">
        <f>R34&amp;N34</f>
        <v>BCH2TOWE2</v>
      </c>
      <c r="AR65" s="126">
        <f>Y34</f>
        <v>0</v>
      </c>
      <c r="AS65" s="126">
        <f>V34</f>
        <v>0</v>
      </c>
    </row>
    <row r="66" spans="1:59" x14ac:dyDescent="0.2">
      <c r="A66" s="188" t="str">
        <f t="shared" ref="A66:A71" si="25">$H$1</f>
        <v>M18-2</v>
      </c>
      <c r="B66" s="188"/>
      <c r="C66" s="188"/>
      <c r="D66" s="188">
        <v>129</v>
      </c>
      <c r="E66" s="188"/>
      <c r="F66" s="188" t="s">
        <v>100</v>
      </c>
      <c r="G66" s="188"/>
      <c r="H66" s="188"/>
      <c r="I66" s="195" t="s">
        <v>194</v>
      </c>
      <c r="J66" s="195"/>
      <c r="K66" s="195"/>
      <c r="L66" s="196">
        <v>2</v>
      </c>
      <c r="M66" s="196"/>
      <c r="N66" s="156" t="str">
        <f>IF(AB14="",Z14,AB14)</f>
        <v>D1</v>
      </c>
      <c r="O66" s="156"/>
      <c r="P66" s="156"/>
      <c r="Q66" s="123" t="s">
        <v>17</v>
      </c>
      <c r="R66" s="156" t="str">
        <f>IF(AB9="",Z9,AB9)</f>
        <v>A2</v>
      </c>
      <c r="S66" s="156"/>
      <c r="T66" s="156"/>
      <c r="V66" s="197"/>
      <c r="W66" s="197"/>
      <c r="X66" s="123" t="s">
        <v>18</v>
      </c>
      <c r="Y66" s="185"/>
      <c r="Z66" s="185"/>
      <c r="AB66" s="186" t="str">
        <f t="shared" ref="AB66:AF88" si="26">$N$10</f>
        <v>TOWE2</v>
      </c>
      <c r="AC66" s="186"/>
      <c r="AD66" s="186"/>
      <c r="AE66" s="136" t="s">
        <v>17</v>
      </c>
      <c r="AF66" s="187" t="str">
        <f t="shared" si="24"/>
        <v>HTS</v>
      </c>
      <c r="AG66" s="187"/>
      <c r="AH66" s="187"/>
      <c r="AK66" s="188" t="str">
        <f>N64</f>
        <v>B2</v>
      </c>
      <c r="AL66" s="188"/>
      <c r="AM66" s="188"/>
      <c r="AQ66" s="126" t="str">
        <f>R35&amp;N35</f>
        <v>NTSV2AMTV</v>
      </c>
      <c r="AR66" s="126">
        <f>Y35</f>
        <v>0</v>
      </c>
      <c r="AS66" s="126">
        <f>V35</f>
        <v>0</v>
      </c>
    </row>
    <row r="67" spans="1:59" x14ac:dyDescent="0.2">
      <c r="A67" s="187" t="s">
        <v>110</v>
      </c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Q67" s="126" t="str">
        <f>R37&amp;N37</f>
        <v>HTSBWB</v>
      </c>
      <c r="AR67" s="126">
        <f>Y37</f>
        <v>0</v>
      </c>
      <c r="AS67" s="126">
        <f>V37</f>
        <v>0</v>
      </c>
    </row>
    <row r="68" spans="1:59" x14ac:dyDescent="0.2">
      <c r="AQ68" s="126" t="str">
        <f>R38&amp;N38</f>
        <v>EMTVWSV</v>
      </c>
      <c r="AR68" s="126">
        <f>Y38</f>
        <v>0</v>
      </c>
      <c r="AS68" s="126">
        <f>V38</f>
        <v>0</v>
      </c>
    </row>
    <row r="69" spans="1:59" x14ac:dyDescent="0.2">
      <c r="A69" s="180" t="s">
        <v>5</v>
      </c>
      <c r="B69" s="180"/>
      <c r="C69" s="180"/>
      <c r="D69" s="181" t="s">
        <v>6</v>
      </c>
      <c r="E69" s="181"/>
      <c r="F69" s="182" t="s">
        <v>7</v>
      </c>
      <c r="G69" s="182"/>
      <c r="H69" s="182"/>
      <c r="I69" s="180" t="s">
        <v>8</v>
      </c>
      <c r="J69" s="180"/>
      <c r="K69" s="180"/>
      <c r="L69" s="180" t="s">
        <v>9</v>
      </c>
      <c r="M69" s="180"/>
      <c r="N69" s="180" t="s">
        <v>10</v>
      </c>
      <c r="O69" s="180"/>
      <c r="P69" s="180"/>
      <c r="Q69" s="180"/>
      <c r="R69" s="180"/>
      <c r="S69" s="180"/>
      <c r="T69" s="180"/>
      <c r="U69" s="8"/>
      <c r="V69" s="180" t="s">
        <v>11</v>
      </c>
      <c r="W69" s="180"/>
      <c r="X69" s="180"/>
      <c r="Y69" s="180"/>
      <c r="Z69" s="180"/>
      <c r="AA69" s="8"/>
      <c r="AB69" s="180" t="s">
        <v>12</v>
      </c>
      <c r="AC69" s="180"/>
      <c r="AD69" s="180"/>
      <c r="AE69" s="180"/>
      <c r="AF69" s="180"/>
      <c r="AG69" s="180"/>
      <c r="AH69" s="180"/>
      <c r="AI69" s="180" t="s">
        <v>13</v>
      </c>
      <c r="AJ69" s="180"/>
      <c r="AK69" s="180"/>
      <c r="AL69" s="180"/>
      <c r="AM69" s="180"/>
      <c r="AN69" s="180"/>
      <c r="AO69" s="180"/>
      <c r="AQ69" s="126" t="str">
        <f>R39&amp;N39</f>
        <v>HAHIKKNT</v>
      </c>
      <c r="AR69" s="126">
        <f>Y39</f>
        <v>0</v>
      </c>
      <c r="AS69" s="126">
        <f>V39</f>
        <v>0</v>
      </c>
    </row>
    <row r="70" spans="1:59" s="131" customFormat="1" x14ac:dyDescent="0.2">
      <c r="A70" s="188" t="str">
        <f t="shared" si="22"/>
        <v>M18-2</v>
      </c>
      <c r="B70" s="188"/>
      <c r="C70" s="188"/>
      <c r="D70" s="188">
        <v>130</v>
      </c>
      <c r="E70" s="188"/>
      <c r="F70" s="188" t="s">
        <v>102</v>
      </c>
      <c r="G70" s="188"/>
      <c r="H70" s="188"/>
      <c r="I70" s="195" t="s">
        <v>195</v>
      </c>
      <c r="J70" s="195"/>
      <c r="K70" s="195"/>
      <c r="L70" s="196">
        <v>2</v>
      </c>
      <c r="M70" s="196"/>
      <c r="N70" s="156" t="str">
        <f>IF(AH10="",AF10,AH10)</f>
        <v>C2</v>
      </c>
      <c r="O70" s="156"/>
      <c r="P70" s="156"/>
      <c r="Q70" s="123" t="s">
        <v>17</v>
      </c>
      <c r="R70" s="156" t="str">
        <f>IF(AH11="",AF11,AH11)</f>
        <v>B3</v>
      </c>
      <c r="S70" s="156"/>
      <c r="T70" s="156"/>
      <c r="U70" s="126"/>
      <c r="V70" s="197"/>
      <c r="W70" s="197"/>
      <c r="X70" s="123" t="s">
        <v>18</v>
      </c>
      <c r="Y70" s="185"/>
      <c r="Z70" s="185"/>
      <c r="AA70" s="126"/>
      <c r="AB70" s="186" t="str">
        <f t="shared" ref="AB70:AF88" si="27">$T$12</f>
        <v>MTVL2</v>
      </c>
      <c r="AC70" s="186"/>
      <c r="AD70" s="186"/>
      <c r="AE70" s="136" t="s">
        <v>17</v>
      </c>
      <c r="AF70" s="187" t="str">
        <f t="shared" si="23"/>
        <v>HAPI</v>
      </c>
      <c r="AG70" s="187"/>
      <c r="AH70" s="187"/>
      <c r="AI70" s="126"/>
      <c r="AJ70" s="126"/>
      <c r="AK70" s="188" t="str">
        <f>R65</f>
        <v>A3</v>
      </c>
      <c r="AL70" s="188"/>
      <c r="AM70" s="188"/>
      <c r="AN70" s="126"/>
      <c r="AO70" s="1"/>
      <c r="AP70" s="133"/>
      <c r="AQ70" s="126" t="str">
        <f>R42&amp;N42</f>
        <v>ATSVTOWE2</v>
      </c>
      <c r="AR70" s="126">
        <f>Y42</f>
        <v>0</v>
      </c>
      <c r="AS70" s="126">
        <f>V42</f>
        <v>0</v>
      </c>
      <c r="BG70" s="126"/>
    </row>
    <row r="71" spans="1:59" x14ac:dyDescent="0.2">
      <c r="A71" s="188" t="str">
        <f t="shared" si="25"/>
        <v>M18-2</v>
      </c>
      <c r="B71" s="188"/>
      <c r="C71" s="188"/>
      <c r="D71" s="188">
        <v>131</v>
      </c>
      <c r="E71" s="188"/>
      <c r="F71" s="188" t="s">
        <v>100</v>
      </c>
      <c r="G71" s="188"/>
      <c r="H71" s="188"/>
      <c r="I71" s="195" t="s">
        <v>195</v>
      </c>
      <c r="J71" s="195"/>
      <c r="K71" s="195"/>
      <c r="L71" s="196">
        <v>1</v>
      </c>
      <c r="M71" s="196"/>
      <c r="N71" s="156" t="str">
        <f>IF(AB12="",Z12,AB12)</f>
        <v>D3</v>
      </c>
      <c r="O71" s="156"/>
      <c r="P71" s="156"/>
      <c r="Q71" s="123" t="s">
        <v>17</v>
      </c>
      <c r="R71" s="156" t="str">
        <f>IF(AB13="",Z13,AB13)</f>
        <v>A1</v>
      </c>
      <c r="S71" s="156"/>
      <c r="T71" s="156"/>
      <c r="V71" s="197"/>
      <c r="W71" s="197"/>
      <c r="X71" s="123" t="s">
        <v>18</v>
      </c>
      <c r="Y71" s="185"/>
      <c r="Z71" s="185"/>
      <c r="AB71" s="186" t="str">
        <f t="shared" si="24"/>
        <v>HTS</v>
      </c>
      <c r="AC71" s="186"/>
      <c r="AD71" s="186"/>
      <c r="AE71" s="136" t="s">
        <v>17</v>
      </c>
      <c r="AF71" s="187" t="str">
        <f t="shared" ref="AB71:AF89" si="28">$H$12</f>
        <v>KKNT</v>
      </c>
      <c r="AG71" s="187"/>
      <c r="AH71" s="187"/>
      <c r="AK71" s="188" t="str">
        <f>R66</f>
        <v>A2</v>
      </c>
      <c r="AL71" s="188"/>
      <c r="AM71" s="188"/>
      <c r="AQ71" s="126" t="str">
        <f>R43&amp;N43</f>
        <v>BGWBCH2</v>
      </c>
      <c r="AR71" s="126">
        <f>Y43</f>
        <v>0</v>
      </c>
      <c r="AS71" s="126">
        <f>V43</f>
        <v>0</v>
      </c>
    </row>
    <row r="72" spans="1:59" x14ac:dyDescent="0.2">
      <c r="A72" s="188" t="str">
        <f t="shared" si="22"/>
        <v>M18-2</v>
      </c>
      <c r="B72" s="188"/>
      <c r="C72" s="188"/>
      <c r="D72" s="188">
        <v>132</v>
      </c>
      <c r="E72" s="188"/>
      <c r="F72" s="188" t="s">
        <v>102</v>
      </c>
      <c r="G72" s="188"/>
      <c r="H72" s="188"/>
      <c r="I72" s="195" t="s">
        <v>196</v>
      </c>
      <c r="J72" s="195"/>
      <c r="K72" s="195"/>
      <c r="L72" s="196">
        <v>1</v>
      </c>
      <c r="M72" s="196"/>
      <c r="N72" s="156" t="str">
        <f>IF(AH12="",AF12,AH12)</f>
        <v>C3</v>
      </c>
      <c r="O72" s="156"/>
      <c r="P72" s="156"/>
      <c r="Q72" s="123" t="s">
        <v>17</v>
      </c>
      <c r="R72" s="156" t="str">
        <f>IF(AH9="",AF9,AH9)</f>
        <v>B2</v>
      </c>
      <c r="S72" s="156"/>
      <c r="T72" s="156"/>
      <c r="V72" s="197"/>
      <c r="W72" s="197"/>
      <c r="X72" s="123" t="s">
        <v>18</v>
      </c>
      <c r="Y72" s="185"/>
      <c r="Z72" s="185"/>
      <c r="AB72" s="186" t="str">
        <f t="shared" si="23"/>
        <v>HAPI</v>
      </c>
      <c r="AC72" s="186"/>
      <c r="AD72" s="186"/>
      <c r="AE72" s="136" t="s">
        <v>17</v>
      </c>
      <c r="AF72" s="187" t="str">
        <f>$N$12</f>
        <v>BCH2</v>
      </c>
      <c r="AG72" s="187"/>
      <c r="AH72" s="187"/>
      <c r="AK72" s="188" t="str">
        <f>R70</f>
        <v>B3</v>
      </c>
      <c r="AL72" s="188"/>
      <c r="AM72" s="188"/>
      <c r="AQ72" s="126" t="str">
        <f>R44&amp;N44</f>
        <v>AMTVHAPI</v>
      </c>
      <c r="AR72" s="126">
        <f>Y44</f>
        <v>0</v>
      </c>
      <c r="AS72" s="126">
        <f>V44</f>
        <v>0</v>
      </c>
    </row>
    <row r="73" spans="1:59" x14ac:dyDescent="0.2">
      <c r="A73" s="188" t="str">
        <f t="shared" si="22"/>
        <v>M18-2</v>
      </c>
      <c r="B73" s="188"/>
      <c r="C73" s="188"/>
      <c r="D73" s="188">
        <v>133</v>
      </c>
      <c r="E73" s="188"/>
      <c r="F73" s="188" t="s">
        <v>102</v>
      </c>
      <c r="G73" s="188"/>
      <c r="H73" s="188"/>
      <c r="I73" s="195" t="s">
        <v>196</v>
      </c>
      <c r="J73" s="195"/>
      <c r="K73" s="195"/>
      <c r="L73" s="196">
        <v>2</v>
      </c>
      <c r="M73" s="196"/>
      <c r="N73" s="156" t="str">
        <f>IF(AH13="",AF13,AH13)</f>
        <v>B1</v>
      </c>
      <c r="O73" s="156"/>
      <c r="P73" s="156"/>
      <c r="Q73" s="123" t="s">
        <v>17</v>
      </c>
      <c r="R73" s="156" t="str">
        <f>IF(AH14="",AF14,AH14)</f>
        <v>C1</v>
      </c>
      <c r="S73" s="156"/>
      <c r="T73" s="156"/>
      <c r="V73" s="197"/>
      <c r="W73" s="197"/>
      <c r="X73" s="123" t="s">
        <v>18</v>
      </c>
      <c r="Y73" s="185"/>
      <c r="Z73" s="185"/>
      <c r="AB73" s="186" t="str">
        <f>$H$10</f>
        <v>WSV</v>
      </c>
      <c r="AC73" s="186"/>
      <c r="AD73" s="186"/>
      <c r="AE73" s="136" t="s">
        <v>17</v>
      </c>
      <c r="AF73" s="187" t="str">
        <f t="shared" si="26"/>
        <v>TOWE2</v>
      </c>
      <c r="AG73" s="187"/>
      <c r="AH73" s="187"/>
      <c r="AK73" s="188" t="str">
        <f>R71</f>
        <v>A1</v>
      </c>
      <c r="AL73" s="188"/>
      <c r="AM73" s="188"/>
      <c r="AQ73" s="126" t="str">
        <f>R45&amp;N45</f>
        <v>BWBSTG</v>
      </c>
      <c r="AR73" s="126">
        <f>Y45</f>
        <v>0</v>
      </c>
      <c r="AS73" s="126">
        <f>V45</f>
        <v>0</v>
      </c>
    </row>
    <row r="74" spans="1:59" x14ac:dyDescent="0.2">
      <c r="A74" s="188" t="str">
        <f>$H$1</f>
        <v>M18-2</v>
      </c>
      <c r="B74" s="188"/>
      <c r="C74" s="188"/>
      <c r="D74" s="188">
        <v>134</v>
      </c>
      <c r="E74" s="188"/>
      <c r="F74" s="188" t="s">
        <v>100</v>
      </c>
      <c r="G74" s="188"/>
      <c r="H74" s="188"/>
      <c r="I74" s="195" t="s">
        <v>197</v>
      </c>
      <c r="J74" s="195"/>
      <c r="K74" s="195"/>
      <c r="L74" s="196">
        <v>1</v>
      </c>
      <c r="M74" s="196"/>
      <c r="N74" s="156" t="str">
        <f>IF(AB12="",Z12,AB12)</f>
        <v>D3</v>
      </c>
      <c r="O74" s="156"/>
      <c r="P74" s="156"/>
      <c r="Q74" s="123" t="s">
        <v>17</v>
      </c>
      <c r="R74" s="156" t="str">
        <f>IF(AB9="",Z9,AB9)</f>
        <v>A2</v>
      </c>
      <c r="S74" s="156"/>
      <c r="T74" s="156"/>
      <c r="V74" s="197"/>
      <c r="W74" s="197"/>
      <c r="X74" s="123" t="s">
        <v>18</v>
      </c>
      <c r="Y74" s="185"/>
      <c r="Z74" s="185"/>
      <c r="AB74" s="186" t="str">
        <f t="shared" ref="AB74:AF86" si="29">$N$12</f>
        <v>BCH2</v>
      </c>
      <c r="AC74" s="186"/>
      <c r="AD74" s="186"/>
      <c r="AE74" s="136" t="s">
        <v>17</v>
      </c>
      <c r="AF74" s="187" t="str">
        <f t="shared" si="28"/>
        <v>KKNT</v>
      </c>
      <c r="AG74" s="187"/>
      <c r="AH74" s="187"/>
      <c r="AK74" s="188" t="str">
        <f>R72</f>
        <v>B2</v>
      </c>
      <c r="AL74" s="188"/>
      <c r="AM74" s="188"/>
      <c r="AQ74" s="126" t="str">
        <f>R47&amp;N47</f>
        <v>WSVHAHI</v>
      </c>
      <c r="AR74" s="126">
        <f>Y47</f>
        <v>0</v>
      </c>
      <c r="AS74" s="126">
        <f>V47</f>
        <v>0</v>
      </c>
    </row>
    <row r="75" spans="1:59" x14ac:dyDescent="0.2">
      <c r="A75" s="188" t="str">
        <f t="shared" ref="A75:A79" si="30">$H$1</f>
        <v>M18-2</v>
      </c>
      <c r="B75" s="188"/>
      <c r="C75" s="188"/>
      <c r="D75" s="188">
        <v>135</v>
      </c>
      <c r="E75" s="188"/>
      <c r="F75" s="188" t="s">
        <v>100</v>
      </c>
      <c r="G75" s="188"/>
      <c r="H75" s="188"/>
      <c r="I75" s="195" t="s">
        <v>197</v>
      </c>
      <c r="J75" s="195"/>
      <c r="K75" s="195"/>
      <c r="L75" s="196">
        <v>1</v>
      </c>
      <c r="M75" s="196"/>
      <c r="N75" s="156" t="str">
        <f>IF(AB13="",Z13,AB13)</f>
        <v>A1</v>
      </c>
      <c r="O75" s="156"/>
      <c r="P75" s="156"/>
      <c r="Q75" s="123" t="s">
        <v>17</v>
      </c>
      <c r="R75" s="156" t="str">
        <f>IF(AB10="",Z10,AB10)</f>
        <v>D2</v>
      </c>
      <c r="S75" s="156"/>
      <c r="T75" s="156"/>
      <c r="V75" s="197"/>
      <c r="W75" s="197"/>
      <c r="X75" s="123" t="s">
        <v>18</v>
      </c>
      <c r="Y75" s="185"/>
      <c r="Z75" s="185"/>
      <c r="AB75" s="186" t="str">
        <f t="shared" si="27"/>
        <v>MTVL2</v>
      </c>
      <c r="AC75" s="186"/>
      <c r="AD75" s="186"/>
      <c r="AE75" s="136" t="s">
        <v>17</v>
      </c>
      <c r="AF75" s="187" t="str">
        <f t="shared" si="24"/>
        <v>HTS</v>
      </c>
      <c r="AG75" s="187"/>
      <c r="AH75" s="187"/>
      <c r="AK75" s="188" t="str">
        <f>R73</f>
        <v>C1</v>
      </c>
      <c r="AL75" s="188"/>
      <c r="AM75" s="188"/>
      <c r="AP75" s="15"/>
      <c r="AQ75" s="126" t="str">
        <f>R50&amp;N50</f>
        <v>KKNTEMTV</v>
      </c>
      <c r="AR75" s="126">
        <f>Y50</f>
        <v>0</v>
      </c>
      <c r="AS75" s="126">
        <f>V50</f>
        <v>0</v>
      </c>
      <c r="AT75" s="124"/>
      <c r="AU75" s="16"/>
      <c r="AV75" s="16"/>
      <c r="AW75" s="16"/>
      <c r="AX75" s="16"/>
    </row>
    <row r="76" spans="1:59" x14ac:dyDescent="0.2">
      <c r="A76" s="187" t="s">
        <v>110</v>
      </c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P76" s="15"/>
      <c r="AQ76" s="126" t="str">
        <f>R51&amp;N51</f>
        <v>TOWE2BGW</v>
      </c>
      <c r="AR76" s="126">
        <f>Y51</f>
        <v>0</v>
      </c>
      <c r="AS76" s="126">
        <f>V51</f>
        <v>0</v>
      </c>
      <c r="AT76" s="124"/>
      <c r="AU76" s="16"/>
      <c r="AV76" s="16"/>
      <c r="AW76" s="16"/>
      <c r="AX76" s="16"/>
    </row>
    <row r="77" spans="1:59" x14ac:dyDescent="0.2">
      <c r="A77" s="136"/>
      <c r="B77" s="136"/>
      <c r="C77" s="136"/>
      <c r="D77" s="136"/>
      <c r="E77" s="136"/>
      <c r="F77" s="136"/>
      <c r="G77" s="136"/>
      <c r="H77" s="136"/>
      <c r="I77" s="137"/>
      <c r="J77" s="137"/>
      <c r="K77" s="137"/>
      <c r="L77" s="138"/>
      <c r="M77" s="138"/>
      <c r="N77" s="134"/>
      <c r="O77" s="134"/>
      <c r="P77" s="134"/>
      <c r="Q77" s="136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5"/>
      <c r="AC77" s="135"/>
      <c r="AD77" s="135"/>
      <c r="AE77" s="136"/>
      <c r="AF77" s="134"/>
      <c r="AG77" s="134"/>
      <c r="AH77" s="134"/>
      <c r="AI77" s="140"/>
      <c r="AJ77" s="140"/>
      <c r="AK77" s="136"/>
      <c r="AL77" s="136"/>
      <c r="AM77" s="136"/>
      <c r="AN77" s="140"/>
      <c r="AQ77" s="126" t="str">
        <f>R52&amp;N52</f>
        <v>BCH2ATSV</v>
      </c>
      <c r="AR77" s="126">
        <f>Y52</f>
        <v>0</v>
      </c>
      <c r="AS77" s="126">
        <f>V52</f>
        <v>0</v>
      </c>
    </row>
    <row r="78" spans="1:59" x14ac:dyDescent="0.2">
      <c r="A78" s="180" t="s">
        <v>5</v>
      </c>
      <c r="B78" s="180"/>
      <c r="C78" s="180"/>
      <c r="D78" s="181" t="s">
        <v>6</v>
      </c>
      <c r="E78" s="181"/>
      <c r="F78" s="182" t="s">
        <v>7</v>
      </c>
      <c r="G78" s="182"/>
      <c r="H78" s="182"/>
      <c r="I78" s="180" t="s">
        <v>8</v>
      </c>
      <c r="J78" s="180"/>
      <c r="K78" s="180"/>
      <c r="L78" s="180" t="s">
        <v>9</v>
      </c>
      <c r="M78" s="180"/>
      <c r="N78" s="180" t="s">
        <v>10</v>
      </c>
      <c r="O78" s="180"/>
      <c r="P78" s="180"/>
      <c r="Q78" s="180"/>
      <c r="R78" s="180"/>
      <c r="S78" s="180"/>
      <c r="T78" s="180"/>
      <c r="U78" s="8"/>
      <c r="V78" s="180" t="s">
        <v>11</v>
      </c>
      <c r="W78" s="180"/>
      <c r="X78" s="180"/>
      <c r="Y78" s="180"/>
      <c r="Z78" s="180"/>
      <c r="AA78" s="8"/>
      <c r="AB78" s="180" t="s">
        <v>12</v>
      </c>
      <c r="AC78" s="180"/>
      <c r="AD78" s="180"/>
      <c r="AE78" s="180"/>
      <c r="AF78" s="180"/>
      <c r="AG78" s="180"/>
      <c r="AH78" s="180"/>
      <c r="AI78" s="180" t="s">
        <v>13</v>
      </c>
      <c r="AJ78" s="180"/>
      <c r="AK78" s="180"/>
      <c r="AL78" s="180"/>
      <c r="AM78" s="180"/>
      <c r="AN78" s="180"/>
      <c r="AO78" s="180"/>
      <c r="AP78" s="15"/>
      <c r="AT78" s="124"/>
      <c r="AU78" s="16"/>
      <c r="AV78" s="16"/>
      <c r="AW78" s="16"/>
      <c r="AX78" s="16"/>
    </row>
    <row r="79" spans="1:59" x14ac:dyDescent="0.2">
      <c r="A79" s="188" t="str">
        <f t="shared" si="30"/>
        <v>M18-2</v>
      </c>
      <c r="B79" s="188"/>
      <c r="C79" s="188"/>
      <c r="D79" s="188">
        <v>136</v>
      </c>
      <c r="E79" s="188"/>
      <c r="F79" s="188" t="s">
        <v>100</v>
      </c>
      <c r="G79" s="188"/>
      <c r="H79" s="188"/>
      <c r="I79" s="195" t="s">
        <v>229</v>
      </c>
      <c r="J79" s="195"/>
      <c r="K79" s="195"/>
      <c r="L79" s="196">
        <v>1</v>
      </c>
      <c r="M79" s="196"/>
      <c r="N79" s="156" t="str">
        <f>IF(AB14="",Z14,AB14)</f>
        <v>D1</v>
      </c>
      <c r="O79" s="156"/>
      <c r="P79" s="156"/>
      <c r="Q79" s="123" t="s">
        <v>17</v>
      </c>
      <c r="R79" s="156" t="str">
        <f>IF(AB11="",Z11,AB11)</f>
        <v>A3</v>
      </c>
      <c r="S79" s="156"/>
      <c r="T79" s="156"/>
      <c r="V79" s="197"/>
      <c r="W79" s="197"/>
      <c r="X79" s="123" t="s">
        <v>18</v>
      </c>
      <c r="Y79" s="185"/>
      <c r="Z79" s="185"/>
      <c r="AB79" s="186" t="str">
        <f t="shared" si="28"/>
        <v>KKNT</v>
      </c>
      <c r="AC79" s="186"/>
      <c r="AD79" s="186"/>
      <c r="AE79" s="136" t="s">
        <v>17</v>
      </c>
      <c r="AF79" s="187" t="str">
        <f t="shared" si="29"/>
        <v>BCH2</v>
      </c>
      <c r="AG79" s="187"/>
      <c r="AH79" s="187"/>
      <c r="AK79" s="188" t="str">
        <f>N74</f>
        <v>D3</v>
      </c>
      <c r="AL79" s="188"/>
      <c r="AM79" s="188"/>
      <c r="AP79" s="15"/>
      <c r="AT79" s="124"/>
      <c r="AU79" s="16"/>
      <c r="AV79" s="16"/>
      <c r="AW79" s="16"/>
      <c r="AX79" s="16"/>
    </row>
    <row r="80" spans="1:59" x14ac:dyDescent="0.2">
      <c r="A80" s="188" t="str">
        <f t="shared" si="22"/>
        <v>M18-2</v>
      </c>
      <c r="B80" s="188"/>
      <c r="C80" s="188"/>
      <c r="D80" s="188">
        <v>137</v>
      </c>
      <c r="E80" s="188"/>
      <c r="F80" s="188" t="s">
        <v>102</v>
      </c>
      <c r="G80" s="188"/>
      <c r="H80" s="188"/>
      <c r="I80" s="195" t="s">
        <v>229</v>
      </c>
      <c r="J80" s="195"/>
      <c r="K80" s="195"/>
      <c r="L80" s="196">
        <v>2</v>
      </c>
      <c r="M80" s="196"/>
      <c r="N80" s="156" t="str">
        <f>IF(AH11="",AF11,AH11)</f>
        <v>B3</v>
      </c>
      <c r="O80" s="156"/>
      <c r="P80" s="156"/>
      <c r="Q80" s="123" t="s">
        <v>17</v>
      </c>
      <c r="R80" s="156" t="str">
        <f>IF(AH14="",AF14,AH14)</f>
        <v>C1</v>
      </c>
      <c r="S80" s="156"/>
      <c r="T80" s="156"/>
      <c r="V80" s="197"/>
      <c r="W80" s="197"/>
      <c r="X80" s="123" t="s">
        <v>18</v>
      </c>
      <c r="Y80" s="185"/>
      <c r="Z80" s="185"/>
      <c r="AB80" s="186" t="str">
        <f t="shared" ref="AB80:AF89" si="31">$H$10</f>
        <v>WSV</v>
      </c>
      <c r="AC80" s="186"/>
      <c r="AD80" s="186"/>
      <c r="AE80" s="136" t="s">
        <v>17</v>
      </c>
      <c r="AF80" s="187" t="str">
        <f t="shared" si="26"/>
        <v>TOWE2</v>
      </c>
      <c r="AG80" s="187"/>
      <c r="AH80" s="187"/>
      <c r="AK80" s="188" t="str">
        <f>R75</f>
        <v>D2</v>
      </c>
      <c r="AL80" s="188"/>
      <c r="AM80" s="188"/>
    </row>
    <row r="81" spans="1:42" x14ac:dyDescent="0.2">
      <c r="A81" s="188" t="str">
        <f t="shared" si="22"/>
        <v>M18-2</v>
      </c>
      <c r="B81" s="188"/>
      <c r="C81" s="188"/>
      <c r="D81" s="188">
        <v>138</v>
      </c>
      <c r="E81" s="188"/>
      <c r="F81" s="188" t="s">
        <v>102</v>
      </c>
      <c r="G81" s="188"/>
      <c r="H81" s="188"/>
      <c r="I81" s="195" t="s">
        <v>198</v>
      </c>
      <c r="J81" s="195"/>
      <c r="K81" s="195"/>
      <c r="L81" s="196">
        <v>1</v>
      </c>
      <c r="M81" s="196"/>
      <c r="N81" s="156" t="str">
        <f>IF(AH13="",AF13,AH13)</f>
        <v>B1</v>
      </c>
      <c r="O81" s="156"/>
      <c r="P81" s="156"/>
      <c r="Q81" s="123" t="s">
        <v>17</v>
      </c>
      <c r="R81" s="156" t="str">
        <f>IF(AH12="",AF12,AH12)</f>
        <v>C3</v>
      </c>
      <c r="S81" s="156"/>
      <c r="T81" s="156"/>
      <c r="V81" s="197"/>
      <c r="W81" s="197"/>
      <c r="X81" s="123" t="s">
        <v>18</v>
      </c>
      <c r="Y81" s="185"/>
      <c r="Z81" s="185"/>
      <c r="AB81" s="186" t="str">
        <f t="shared" si="29"/>
        <v>BCH2</v>
      </c>
      <c r="AC81" s="186"/>
      <c r="AD81" s="186"/>
      <c r="AE81" s="136" t="s">
        <v>17</v>
      </c>
      <c r="AF81" s="187" t="str">
        <f t="shared" si="31"/>
        <v>WSV</v>
      </c>
      <c r="AG81" s="187"/>
      <c r="AH81" s="187"/>
      <c r="AK81" s="188" t="str">
        <f>R79</f>
        <v>A3</v>
      </c>
      <c r="AL81" s="188"/>
      <c r="AM81" s="188"/>
    </row>
    <row r="82" spans="1:42" x14ac:dyDescent="0.2">
      <c r="A82" s="188" t="str">
        <f t="shared" si="22"/>
        <v>M18-2</v>
      </c>
      <c r="B82" s="188"/>
      <c r="C82" s="188"/>
      <c r="D82" s="188">
        <v>139</v>
      </c>
      <c r="E82" s="188"/>
      <c r="F82" s="188" t="s">
        <v>102</v>
      </c>
      <c r="G82" s="188"/>
      <c r="H82" s="188"/>
      <c r="I82" s="195" t="s">
        <v>198</v>
      </c>
      <c r="J82" s="195"/>
      <c r="K82" s="195"/>
      <c r="L82" s="196">
        <v>2</v>
      </c>
      <c r="M82" s="196"/>
      <c r="N82" s="156" t="str">
        <f>IF(AH9="",AF9,AH9)</f>
        <v>B2</v>
      </c>
      <c r="O82" s="156"/>
      <c r="P82" s="156"/>
      <c r="Q82" s="123" t="s">
        <v>17</v>
      </c>
      <c r="R82" s="156" t="str">
        <f>IF(AH10="",AF10,AH10)</f>
        <v>C2</v>
      </c>
      <c r="S82" s="156"/>
      <c r="T82" s="156"/>
      <c r="V82" s="197"/>
      <c r="W82" s="197"/>
      <c r="X82" s="123" t="s">
        <v>18</v>
      </c>
      <c r="Y82" s="185"/>
      <c r="Z82" s="185"/>
      <c r="AB82" s="186" t="str">
        <f t="shared" si="26"/>
        <v>TOWE2</v>
      </c>
      <c r="AC82" s="186"/>
      <c r="AD82" s="186"/>
      <c r="AE82" s="136" t="s">
        <v>17</v>
      </c>
      <c r="AF82" s="187" t="str">
        <f t="shared" si="27"/>
        <v>MTVL2</v>
      </c>
      <c r="AG82" s="187"/>
      <c r="AH82" s="187"/>
      <c r="AK82" s="188" t="str">
        <f>R80</f>
        <v>C1</v>
      </c>
      <c r="AL82" s="188"/>
      <c r="AM82" s="188"/>
    </row>
    <row r="83" spans="1:42" s="140" customFormat="1" x14ac:dyDescent="0.2">
      <c r="A83" s="187" t="s">
        <v>110</v>
      </c>
      <c r="B83" s="187"/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"/>
      <c r="AP83" s="1"/>
    </row>
    <row r="84" spans="1:42" x14ac:dyDescent="0.2">
      <c r="AO84" s="126"/>
    </row>
    <row r="85" spans="1:42" s="140" customFormat="1" x14ac:dyDescent="0.2">
      <c r="A85" s="180" t="s">
        <v>5</v>
      </c>
      <c r="B85" s="180"/>
      <c r="C85" s="180"/>
      <c r="D85" s="181" t="s">
        <v>6</v>
      </c>
      <c r="E85" s="181"/>
      <c r="F85" s="182" t="s">
        <v>7</v>
      </c>
      <c r="G85" s="182"/>
      <c r="H85" s="182"/>
      <c r="I85" s="180" t="s">
        <v>8</v>
      </c>
      <c r="J85" s="180"/>
      <c r="K85" s="180"/>
      <c r="L85" s="180" t="s">
        <v>9</v>
      </c>
      <c r="M85" s="180"/>
      <c r="N85" s="180" t="s">
        <v>10</v>
      </c>
      <c r="O85" s="180"/>
      <c r="P85" s="180"/>
      <c r="Q85" s="180"/>
      <c r="R85" s="180"/>
      <c r="S85" s="180"/>
      <c r="T85" s="180"/>
      <c r="U85" s="8"/>
      <c r="V85" s="180" t="s">
        <v>11</v>
      </c>
      <c r="W85" s="180"/>
      <c r="X85" s="180"/>
      <c r="Y85" s="180"/>
      <c r="Z85" s="180"/>
      <c r="AA85" s="8"/>
      <c r="AB85" s="180" t="s">
        <v>12</v>
      </c>
      <c r="AC85" s="180"/>
      <c r="AD85" s="180"/>
      <c r="AE85" s="180"/>
      <c r="AF85" s="180"/>
      <c r="AG85" s="180"/>
      <c r="AH85" s="180"/>
      <c r="AI85" s="180" t="s">
        <v>13</v>
      </c>
      <c r="AJ85" s="180"/>
      <c r="AK85" s="180"/>
      <c r="AL85" s="180"/>
      <c r="AM85" s="180"/>
      <c r="AN85" s="180"/>
      <c r="AO85" s="180"/>
      <c r="AP85" s="1"/>
    </row>
    <row r="86" spans="1:42" x14ac:dyDescent="0.2">
      <c r="A86" s="188" t="str">
        <f t="shared" ref="A86:A89" si="32">$H$1</f>
        <v>M18-2</v>
      </c>
      <c r="B86" s="188"/>
      <c r="C86" s="188"/>
      <c r="D86" s="188">
        <v>140</v>
      </c>
      <c r="E86" s="188"/>
      <c r="F86" s="188" t="s">
        <v>209</v>
      </c>
      <c r="G86" s="188"/>
      <c r="H86" s="188"/>
      <c r="I86" s="195" t="s">
        <v>103</v>
      </c>
      <c r="J86" s="195"/>
      <c r="K86" s="195"/>
      <c r="L86" s="196">
        <v>1</v>
      </c>
      <c r="M86" s="196"/>
      <c r="N86" s="156" t="str">
        <f>IF(AK140=4,B140,IF(AK141=4,B141,IF(AK142=4,B142,IF(AK143=4,B143,IF(AK144=4,B144,IF(AK145=4,B145,"F4"))))))</f>
        <v>F4</v>
      </c>
      <c r="O86" s="156"/>
      <c r="P86" s="156"/>
      <c r="Q86" s="136" t="s">
        <v>17</v>
      </c>
      <c r="R86" s="156" t="str">
        <f>IF(AK132=4,B132,IF(AK133=4,B133,IF(AK134=4,B134,IF(AK135=4,B135,IF(AK136=4,B136,IF(AK137=4,B137,"E4"))))))</f>
        <v>E4</v>
      </c>
      <c r="S86" s="156"/>
      <c r="T86" s="156"/>
      <c r="U86" s="140"/>
      <c r="V86" s="197"/>
      <c r="W86" s="197"/>
      <c r="X86" s="136" t="s">
        <v>18</v>
      </c>
      <c r="Y86" s="185"/>
      <c r="Z86" s="185"/>
      <c r="AA86" s="140"/>
      <c r="AB86" s="186" t="str">
        <f t="shared" si="27"/>
        <v>MTVL2</v>
      </c>
      <c r="AC86" s="186"/>
      <c r="AD86" s="186"/>
      <c r="AE86" s="136" t="s">
        <v>17</v>
      </c>
      <c r="AF86" s="187" t="str">
        <f t="shared" si="29"/>
        <v>BCH2</v>
      </c>
      <c r="AG86" s="187"/>
      <c r="AH86" s="187"/>
      <c r="AI86" s="140"/>
      <c r="AJ86" s="140"/>
      <c r="AK86" s="188" t="str">
        <f>IF(AK140=2,B140,IF(AK141=2,B141,IF(AK142=2,B142,IF(AK143=2,B143,IF(AK144=2,B144,IF(AK145=2,B145,"F2"))))))</f>
        <v>F2</v>
      </c>
      <c r="AL86" s="188"/>
      <c r="AM86" s="188"/>
      <c r="AN86" s="140"/>
    </row>
    <row r="87" spans="1:42" x14ac:dyDescent="0.2">
      <c r="A87" s="188" t="str">
        <f t="shared" si="32"/>
        <v>M18-2</v>
      </c>
      <c r="B87" s="188"/>
      <c r="C87" s="188"/>
      <c r="D87" s="188">
        <v>141</v>
      </c>
      <c r="E87" s="188"/>
      <c r="F87" s="188" t="s">
        <v>208</v>
      </c>
      <c r="G87" s="188"/>
      <c r="H87" s="188"/>
      <c r="I87" s="195" t="s">
        <v>103</v>
      </c>
      <c r="J87" s="195"/>
      <c r="K87" s="195"/>
      <c r="L87" s="196">
        <v>2</v>
      </c>
      <c r="M87" s="196"/>
      <c r="N87" s="156" t="str">
        <f>IF(AK132=3,B132,IF(AK133=3,B133,IF(AK134=3,B134,IF(AK135=3,B135,IF(AK136=3,B136,IF(AK137=3,B137,"E3"))))))</f>
        <v>E3</v>
      </c>
      <c r="O87" s="156"/>
      <c r="P87" s="156"/>
      <c r="Q87" s="136" t="s">
        <v>17</v>
      </c>
      <c r="R87" s="156" t="str">
        <f>IF(AK140=3,B140,IF(AK141=3,B141,IF(AK142=3,B142,IF(AK143=3,B143,IF(AK144=3,B144,IF(AK145=3,B145,"F3"))))))</f>
        <v>F3</v>
      </c>
      <c r="S87" s="156"/>
      <c r="T87" s="156"/>
      <c r="U87" s="140"/>
      <c r="V87" s="197"/>
      <c r="W87" s="197"/>
      <c r="X87" s="136" t="s">
        <v>18</v>
      </c>
      <c r="Y87" s="185"/>
      <c r="Z87" s="185"/>
      <c r="AA87" s="140"/>
      <c r="AB87" s="186" t="str">
        <f t="shared" si="28"/>
        <v>KKNT</v>
      </c>
      <c r="AC87" s="186"/>
      <c r="AD87" s="186"/>
      <c r="AE87" s="136" t="s">
        <v>17</v>
      </c>
      <c r="AF87" s="187" t="str">
        <f t="shared" si="31"/>
        <v>WSV</v>
      </c>
      <c r="AG87" s="187"/>
      <c r="AH87" s="187"/>
      <c r="AI87" s="140"/>
      <c r="AJ87" s="140"/>
      <c r="AK87" s="188" t="str">
        <f>IF(AK132=1,B132,IF(AK133=1,B133,IF(AK134=1,B134,IF(AK135=1,B135,IF(AK136=1,B136,IF(AK137=1,B137,"E1"))))))</f>
        <v>E1</v>
      </c>
      <c r="AL87" s="188"/>
      <c r="AM87" s="188"/>
      <c r="AN87" s="140"/>
    </row>
    <row r="88" spans="1:42" x14ac:dyDescent="0.2">
      <c r="A88" s="188" t="str">
        <f t="shared" si="32"/>
        <v>M18-2</v>
      </c>
      <c r="B88" s="188"/>
      <c r="C88" s="188"/>
      <c r="D88" s="188">
        <v>142</v>
      </c>
      <c r="E88" s="188"/>
      <c r="F88" s="188" t="s">
        <v>207</v>
      </c>
      <c r="G88" s="188"/>
      <c r="H88" s="188"/>
      <c r="I88" s="195" t="s">
        <v>230</v>
      </c>
      <c r="J88" s="195"/>
      <c r="K88" s="195"/>
      <c r="L88" s="196">
        <v>1</v>
      </c>
      <c r="M88" s="196"/>
      <c r="N88" s="156" t="str">
        <f>IF(AK140=2,B140,IF(AK141=2,B141,IF(AK142=2,B142,IF(AK143=2,B143,IF(AK144=2,B144,IF(AK145=2,B145,"F2"))))))</f>
        <v>F2</v>
      </c>
      <c r="O88" s="156"/>
      <c r="P88" s="156"/>
      <c r="Q88" s="136" t="s">
        <v>17</v>
      </c>
      <c r="R88" s="156" t="str">
        <f>IF(AK132=2,B132,IF(AK133=2,B133,IF(AK134=2,B134,IF(AK135=2,B135,IF(AK136=2,B136,IF(AK137=2,B137,"E2"))))))</f>
        <v>E2</v>
      </c>
      <c r="S88" s="156"/>
      <c r="T88" s="156"/>
      <c r="U88" s="140"/>
      <c r="V88" s="197"/>
      <c r="W88" s="197"/>
      <c r="X88" s="136" t="s">
        <v>18</v>
      </c>
      <c r="Y88" s="185"/>
      <c r="Z88" s="185"/>
      <c r="AA88" s="140"/>
      <c r="AB88" s="186" t="str">
        <f t="shared" si="26"/>
        <v>TOWE2</v>
      </c>
      <c r="AC88" s="186"/>
      <c r="AD88" s="186"/>
      <c r="AE88" s="136" t="s">
        <v>17</v>
      </c>
      <c r="AF88" s="187" t="str">
        <f t="shared" si="27"/>
        <v>MTVL2</v>
      </c>
      <c r="AG88" s="187"/>
      <c r="AH88" s="187"/>
      <c r="AI88" s="140"/>
      <c r="AJ88" s="140"/>
      <c r="AK88" s="188" t="str">
        <f>IF(AK140=4,B140,IF(AK141=4,B141,IF(AK142=4,B142,IF(AK143=4,B143,IF(AK144=4,B144,IF(AK145=4,B145,"F4"))))))</f>
        <v>F4</v>
      </c>
      <c r="AL88" s="188"/>
      <c r="AM88" s="188"/>
      <c r="AN88" s="140"/>
    </row>
    <row r="89" spans="1:42" x14ac:dyDescent="0.2">
      <c r="A89" s="188" t="str">
        <f t="shared" si="32"/>
        <v>M18-2</v>
      </c>
      <c r="B89" s="188"/>
      <c r="C89" s="188"/>
      <c r="D89" s="188">
        <v>143</v>
      </c>
      <c r="E89" s="188"/>
      <c r="F89" s="188" t="s">
        <v>206</v>
      </c>
      <c r="G89" s="188"/>
      <c r="H89" s="188"/>
      <c r="I89" s="195" t="s">
        <v>230</v>
      </c>
      <c r="J89" s="195"/>
      <c r="K89" s="195"/>
      <c r="L89" s="196">
        <v>2</v>
      </c>
      <c r="M89" s="196"/>
      <c r="N89" s="156" t="str">
        <f>IF(AK132=1,B132,IF(AK133=1,B133,IF(AK134=1,B134,IF(AK135=1,B135,IF(AK136=1,B136,IF(AK137=1,B137,"E1"))))))</f>
        <v>E1</v>
      </c>
      <c r="O89" s="156"/>
      <c r="P89" s="156"/>
      <c r="Q89" s="136" t="s">
        <v>17</v>
      </c>
      <c r="R89" s="156" t="str">
        <f>IF(AK140=1,B140,IF(AK141=1,B141,IF(AK142=1,B142,IF(AK143=1,B143,IF(AK144=1,B144,IF(AK145=1,B145,"F1"))))))</f>
        <v>F1</v>
      </c>
      <c r="S89" s="156"/>
      <c r="T89" s="156"/>
      <c r="U89" s="140"/>
      <c r="V89" s="197"/>
      <c r="W89" s="197"/>
      <c r="X89" s="136" t="s">
        <v>18</v>
      </c>
      <c r="Y89" s="185"/>
      <c r="Z89" s="185"/>
      <c r="AA89" s="140"/>
      <c r="AB89" s="186" t="str">
        <f t="shared" si="31"/>
        <v>WSV</v>
      </c>
      <c r="AC89" s="186"/>
      <c r="AD89" s="186"/>
      <c r="AE89" s="136" t="s">
        <v>17</v>
      </c>
      <c r="AF89" s="187" t="str">
        <f t="shared" si="28"/>
        <v>KKNT</v>
      </c>
      <c r="AG89" s="187"/>
      <c r="AH89" s="187"/>
      <c r="AI89" s="140"/>
      <c r="AJ89" s="140"/>
      <c r="AK89" s="188" t="str">
        <f>IF(AK132=3,B132,IF(AK133=3,B133,IF(AK134=3,B134,IF(AK135=3,B135,IF(AK136=3,B136,IF(AK137=3,B137,"E3"))))))</f>
        <v>E3</v>
      </c>
      <c r="AL89" s="188"/>
      <c r="AM89" s="188"/>
      <c r="AN89" s="140"/>
    </row>
    <row r="90" spans="1:42" x14ac:dyDescent="0.2">
      <c r="A90" s="187" t="s">
        <v>110</v>
      </c>
      <c r="B90" s="187"/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</row>
    <row r="92" spans="1:42" x14ac:dyDescent="0.2">
      <c r="N92" s="156" t="str">
        <f>IF(AB13="",Z13,AB13)</f>
        <v>A1</v>
      </c>
      <c r="O92" s="156"/>
      <c r="P92" s="156"/>
      <c r="Q92" s="123" t="s">
        <v>17</v>
      </c>
      <c r="R92" s="156" t="str">
        <f>IF(AB9="",Z9,AB9)</f>
        <v>A2</v>
      </c>
      <c r="S92" s="156"/>
      <c r="T92" s="156"/>
      <c r="V92" s="234" t="str">
        <f>IF(AB9="","",VLOOKUP(CONCATENATE(N92,R92),$AQ$23:$AS$77,2,0))</f>
        <v/>
      </c>
      <c r="W92" s="234"/>
      <c r="X92" s="148" t="s">
        <v>18</v>
      </c>
      <c r="Y92" s="235" t="str">
        <f>IF(AB9="","",VLOOKUP(CONCATENATE(N92,R92),$AQ$23:$AS$77,3,0))</f>
        <v/>
      </c>
      <c r="Z92" s="235"/>
      <c r="AB92" s="13" t="s">
        <v>106</v>
      </c>
    </row>
    <row r="93" spans="1:42" x14ac:dyDescent="0.2">
      <c r="N93" s="156" t="str">
        <f>IF(AB9="",Z9,AB9)</f>
        <v>A2</v>
      </c>
      <c r="O93" s="156"/>
      <c r="P93" s="156"/>
      <c r="Q93" s="123" t="s">
        <v>17</v>
      </c>
      <c r="R93" s="156" t="str">
        <f>IF(AB11="",Z11,AB11)</f>
        <v>A3</v>
      </c>
      <c r="S93" s="156"/>
      <c r="T93" s="156"/>
      <c r="V93" s="234" t="str">
        <f>IF(AB9="","",VLOOKUP(CONCATENATE(N93,R93),$AQ$23:$AS$77,2,0))</f>
        <v/>
      </c>
      <c r="W93" s="234"/>
      <c r="X93" s="148" t="s">
        <v>18</v>
      </c>
      <c r="Y93" s="235" t="str">
        <f>IF(AB9="","",VLOOKUP(CONCATENATE(N93,R93),$AQ$23:$AS$77,3,0))</f>
        <v/>
      </c>
      <c r="Z93" s="235"/>
      <c r="AB93" s="13" t="s">
        <v>106</v>
      </c>
    </row>
    <row r="94" spans="1:42" x14ac:dyDescent="0.2">
      <c r="N94" s="156" t="str">
        <f>IF(AB11="",Z11,AB11)</f>
        <v>A3</v>
      </c>
      <c r="O94" s="156"/>
      <c r="P94" s="156"/>
      <c r="Q94" s="123" t="s">
        <v>17</v>
      </c>
      <c r="R94" s="156" t="str">
        <f>IF(AB13="",Z13,AB13)</f>
        <v>A1</v>
      </c>
      <c r="S94" s="156"/>
      <c r="T94" s="156"/>
      <c r="V94" s="234" t="str">
        <f>IF(AB9="","",VLOOKUP(CONCATENATE(N94,R94),$AQ$23:$AS$77,2,0))</f>
        <v/>
      </c>
      <c r="W94" s="234"/>
      <c r="X94" s="148" t="s">
        <v>18</v>
      </c>
      <c r="Y94" s="235" t="str">
        <f>IF(AB9="","",VLOOKUP(CONCATENATE(N94,R94),$AQ$23:$AS$77,3,0))</f>
        <v/>
      </c>
      <c r="Z94" s="235"/>
      <c r="AB94" s="13" t="s">
        <v>106</v>
      </c>
    </row>
    <row r="95" spans="1:42" x14ac:dyDescent="0.2">
      <c r="N95" s="156" t="str">
        <f>IF(AH9="",AF9,AH9)</f>
        <v>B2</v>
      </c>
      <c r="O95" s="156"/>
      <c r="P95" s="156"/>
      <c r="Q95" s="123" t="s">
        <v>17</v>
      </c>
      <c r="R95" s="156" t="str">
        <f>IF(AH11="",AF11,AH11)</f>
        <v>B3</v>
      </c>
      <c r="S95" s="156"/>
      <c r="T95" s="156"/>
      <c r="V95" s="234" t="str">
        <f>IF(AH9="","",VLOOKUP(CONCATENATE(N95,R95),$AQ$23:$AS$77,2,0))</f>
        <v/>
      </c>
      <c r="W95" s="234"/>
      <c r="X95" s="148" t="s">
        <v>18</v>
      </c>
      <c r="Y95" s="235" t="str">
        <f t="shared" ref="Y95:Y100" si="33">IF(AH9="","",VLOOKUP(CONCATENATE(N95,R95),$AQ$23:$AS$77,3,0))</f>
        <v/>
      </c>
      <c r="Z95" s="235"/>
      <c r="AB95" s="13" t="s">
        <v>107</v>
      </c>
    </row>
    <row r="96" spans="1:42" x14ac:dyDescent="0.2">
      <c r="N96" s="156" t="str">
        <f>IF(AH11="",AF11,AH11)</f>
        <v>B3</v>
      </c>
      <c r="O96" s="156"/>
      <c r="P96" s="156"/>
      <c r="Q96" s="123" t="s">
        <v>17</v>
      </c>
      <c r="R96" s="156" t="str">
        <f>IF(AH13="",AF13,AH13)</f>
        <v>B1</v>
      </c>
      <c r="S96" s="156"/>
      <c r="T96" s="156"/>
      <c r="V96" s="234" t="str">
        <f>IF(AH10="","",VLOOKUP(CONCATENATE(N96,R96),$AQ$23:$AS$77,2,0))</f>
        <v/>
      </c>
      <c r="W96" s="234"/>
      <c r="X96" s="148" t="s">
        <v>18</v>
      </c>
      <c r="Y96" s="235" t="str">
        <f t="shared" si="33"/>
        <v/>
      </c>
      <c r="Z96" s="235"/>
      <c r="AB96" s="13" t="s">
        <v>107</v>
      </c>
    </row>
    <row r="97" spans="1:52" x14ac:dyDescent="0.2">
      <c r="N97" s="156" t="str">
        <f>IF(AH13="",AF13,AH13)</f>
        <v>B1</v>
      </c>
      <c r="O97" s="156"/>
      <c r="P97" s="156"/>
      <c r="Q97" s="123" t="s">
        <v>17</v>
      </c>
      <c r="R97" s="156" t="str">
        <f>IF(AH9="",AF9,AH9)</f>
        <v>B2</v>
      </c>
      <c r="S97" s="156"/>
      <c r="T97" s="156"/>
      <c r="V97" s="234" t="str">
        <f>IF(AH11="","",VLOOKUP(CONCATENATE(N97,R97),$AQ$23:$AS$77,2,0))</f>
        <v/>
      </c>
      <c r="W97" s="234"/>
      <c r="X97" s="148" t="s">
        <v>18</v>
      </c>
      <c r="Y97" s="235" t="str">
        <f t="shared" si="33"/>
        <v/>
      </c>
      <c r="Z97" s="235"/>
      <c r="AB97" s="13" t="s">
        <v>107</v>
      </c>
    </row>
    <row r="98" spans="1:52" x14ac:dyDescent="0.2">
      <c r="N98" s="156" t="str">
        <f>IF(AH14="",AF14,AH14)</f>
        <v>C1</v>
      </c>
      <c r="O98" s="156"/>
      <c r="P98" s="156"/>
      <c r="Q98" s="123" t="s">
        <v>17</v>
      </c>
      <c r="R98" s="156" t="str">
        <f>IF(AH10="",AF10,AH10)</f>
        <v>C2</v>
      </c>
      <c r="S98" s="156"/>
      <c r="T98" s="156"/>
      <c r="V98" s="234" t="str">
        <f>IF(AH12="","",VLOOKUP(CONCATENATE(N98,R98),$AQ$23:$AS$77,2,0))</f>
        <v/>
      </c>
      <c r="W98" s="234"/>
      <c r="X98" s="148" t="s">
        <v>18</v>
      </c>
      <c r="Y98" s="235" t="str">
        <f t="shared" si="33"/>
        <v/>
      </c>
      <c r="Z98" s="235"/>
      <c r="AB98" s="13" t="s">
        <v>108</v>
      </c>
    </row>
    <row r="99" spans="1:52" x14ac:dyDescent="0.2">
      <c r="N99" s="156" t="str">
        <f>IF(AH12="",AF12,AH12)</f>
        <v>C3</v>
      </c>
      <c r="O99" s="156"/>
      <c r="P99" s="156"/>
      <c r="Q99" s="123" t="s">
        <v>17</v>
      </c>
      <c r="R99" s="156" t="str">
        <f>IF(AH14="",AF14,AH14)</f>
        <v>C1</v>
      </c>
      <c r="S99" s="156"/>
      <c r="T99" s="156"/>
      <c r="V99" s="234" t="str">
        <f>IF(AH9="","",VLOOKUP(CONCATENATE(N99,R99),$AQ$23:$AS$77,2,0))</f>
        <v/>
      </c>
      <c r="W99" s="234"/>
      <c r="X99" s="148" t="s">
        <v>18</v>
      </c>
      <c r="Y99" s="235" t="str">
        <f t="shared" si="33"/>
        <v/>
      </c>
      <c r="Z99" s="235"/>
      <c r="AB99" s="13" t="s">
        <v>108</v>
      </c>
    </row>
    <row r="100" spans="1:52" x14ac:dyDescent="0.2">
      <c r="N100" s="156" t="str">
        <f>IF(AH10="",AF10,AH10)</f>
        <v>C2</v>
      </c>
      <c r="O100" s="156"/>
      <c r="P100" s="156"/>
      <c r="Q100" s="123" t="s">
        <v>17</v>
      </c>
      <c r="R100" s="156" t="str">
        <f>IF(AH12="",AF12,AH12)</f>
        <v>C3</v>
      </c>
      <c r="S100" s="156"/>
      <c r="T100" s="156"/>
      <c r="V100" s="234" t="str">
        <f>IF(AH14="","",VLOOKUP(CONCATENATE(N100,R100),$AQ$23:$AS$77,2,0))</f>
        <v/>
      </c>
      <c r="W100" s="234"/>
      <c r="X100" s="148" t="s">
        <v>18</v>
      </c>
      <c r="Y100" s="235" t="str">
        <f t="shared" si="33"/>
        <v/>
      </c>
      <c r="Z100" s="235"/>
      <c r="AB100" s="13" t="s">
        <v>108</v>
      </c>
    </row>
    <row r="101" spans="1:52" x14ac:dyDescent="0.2">
      <c r="N101" s="156" t="str">
        <f>IF(AB10="",Z10,AB10)</f>
        <v>D2</v>
      </c>
      <c r="O101" s="156"/>
      <c r="P101" s="156"/>
      <c r="Q101" s="123" t="s">
        <v>17</v>
      </c>
      <c r="R101" s="156" t="str">
        <f>IF(AB12="",Z12,AB12)</f>
        <v>D3</v>
      </c>
      <c r="S101" s="156"/>
      <c r="T101" s="156"/>
      <c r="V101" s="234" t="str">
        <f>IF(AB10="","",VLOOKUP(CONCATENATE(N101,R101),$AQ$23:$AS$77,2,0))</f>
        <v/>
      </c>
      <c r="W101" s="234"/>
      <c r="X101" s="148" t="s">
        <v>18</v>
      </c>
      <c r="Y101" s="235" t="str">
        <f>IF(AB10="","",VLOOKUP(CONCATENATE(N101,R101),$AQ$23:$AS$77,3,0))</f>
        <v/>
      </c>
      <c r="Z101" s="235"/>
      <c r="AB101" s="13" t="s">
        <v>109</v>
      </c>
    </row>
    <row r="102" spans="1:52" x14ac:dyDescent="0.2">
      <c r="N102" s="156" t="str">
        <f>IF(AB12="",Z12,AB12)</f>
        <v>D3</v>
      </c>
      <c r="O102" s="156"/>
      <c r="P102" s="156"/>
      <c r="Q102" s="123" t="s">
        <v>17</v>
      </c>
      <c r="R102" s="156" t="str">
        <f>IF(AB14="",Z14,AB14)</f>
        <v>D1</v>
      </c>
      <c r="S102" s="156"/>
      <c r="T102" s="156"/>
      <c r="V102" s="234" t="str">
        <f>IF(AB11="","",VLOOKUP(CONCATENATE(N102,R102),$AQ$23:$AS$77,2,0))</f>
        <v/>
      </c>
      <c r="W102" s="234"/>
      <c r="X102" s="148" t="s">
        <v>18</v>
      </c>
      <c r="Y102" s="235" t="str">
        <f>IF(AB11="","",VLOOKUP(CONCATENATE(N102,R102),$AQ$23:$AS$77,3,0))</f>
        <v/>
      </c>
      <c r="Z102" s="235"/>
      <c r="AB102" s="13" t="s">
        <v>109</v>
      </c>
    </row>
    <row r="103" spans="1:52" x14ac:dyDescent="0.2">
      <c r="N103" s="156" t="str">
        <f>IF(AB14="",Z14,AB14)</f>
        <v>D1</v>
      </c>
      <c r="O103" s="156"/>
      <c r="P103" s="156"/>
      <c r="Q103" s="123" t="s">
        <v>17</v>
      </c>
      <c r="R103" s="156" t="str">
        <f>IF(AB10="",Z10,AB10)</f>
        <v>D2</v>
      </c>
      <c r="S103" s="156"/>
      <c r="T103" s="156"/>
      <c r="V103" s="234" t="str">
        <f>IF(AB12="","",VLOOKUP(CONCATENATE(N103,R103),$AQ$23:$AS$77,2,0))</f>
        <v/>
      </c>
      <c r="W103" s="234"/>
      <c r="X103" s="148" t="s">
        <v>18</v>
      </c>
      <c r="Y103" s="235" t="str">
        <f>IF(AB12="","",VLOOKUP(CONCATENATE(N103,R103),$AQ$23:$AS$77,3,0))</f>
        <v/>
      </c>
      <c r="Z103" s="235"/>
      <c r="AB103" s="13" t="s">
        <v>109</v>
      </c>
    </row>
    <row r="104" spans="1:52" s="140" customFormat="1" x14ac:dyDescent="0.2">
      <c r="AO104" s="1"/>
      <c r="AP104" s="1"/>
      <c r="AY104" s="134"/>
      <c r="AZ104" s="134"/>
    </row>
    <row r="105" spans="1:52" s="140" customFormat="1" x14ac:dyDescent="0.2">
      <c r="AN105" s="135" t="str">
        <f>AN20</f>
        <v>Version 1: Stand 07.05.2026</v>
      </c>
      <c r="AO105" s="1"/>
      <c r="AP105" s="1"/>
    </row>
    <row r="106" spans="1:52" s="150" customFormat="1" x14ac:dyDescent="0.2">
      <c r="AN106" s="135"/>
      <c r="AO106" s="1"/>
      <c r="AP106" s="1"/>
    </row>
    <row r="107" spans="1:52" s="140" customFormat="1" x14ac:dyDescent="0.2">
      <c r="A107" s="200" t="str">
        <f>B8</f>
        <v>Gruppe A</v>
      </c>
      <c r="B107" s="200"/>
      <c r="C107" s="200"/>
      <c r="D107" s="200"/>
      <c r="E107" s="201" t="str">
        <f>B108</f>
        <v>HAPI</v>
      </c>
      <c r="F107" s="201"/>
      <c r="G107" s="201"/>
      <c r="H107" s="201"/>
      <c r="I107" s="201" t="str">
        <f>B109</f>
        <v>AMTV</v>
      </c>
      <c r="J107" s="201"/>
      <c r="K107" s="201"/>
      <c r="L107" s="201"/>
      <c r="M107" s="201" t="str">
        <f>B110</f>
        <v>NTSV2</v>
      </c>
      <c r="N107" s="201"/>
      <c r="O107" s="201"/>
      <c r="P107" s="201"/>
      <c r="Q107" s="201" t="str">
        <f>B111</f>
        <v/>
      </c>
      <c r="R107" s="201"/>
      <c r="S107" s="201"/>
      <c r="T107" s="201"/>
      <c r="U107" s="202" t="s">
        <v>111</v>
      </c>
      <c r="V107" s="202"/>
      <c r="W107" s="202"/>
      <c r="X107" s="202"/>
      <c r="Y107" s="203" t="s">
        <v>112</v>
      </c>
      <c r="Z107" s="203"/>
      <c r="AA107" s="203"/>
      <c r="AB107" s="203"/>
      <c r="AC107" s="156" t="s">
        <v>113</v>
      </c>
      <c r="AD107" s="156"/>
      <c r="AO107" s="1"/>
      <c r="AP107" s="1"/>
    </row>
    <row r="108" spans="1:52" s="140" customFormat="1" x14ac:dyDescent="0.2">
      <c r="A108" s="14" t="s">
        <v>91</v>
      </c>
      <c r="B108" s="204" t="str">
        <f>B9</f>
        <v>HAPI</v>
      </c>
      <c r="C108" s="204"/>
      <c r="D108" s="204"/>
      <c r="E108" s="205" t="s">
        <v>114</v>
      </c>
      <c r="F108" s="206"/>
      <c r="G108" s="207" t="s">
        <v>114</v>
      </c>
      <c r="H108" s="208"/>
      <c r="I108" s="209">
        <f>V44</f>
        <v>0</v>
      </c>
      <c r="J108" s="210"/>
      <c r="K108" s="208">
        <f>Y44</f>
        <v>0</v>
      </c>
      <c r="L108" s="211"/>
      <c r="M108" s="209">
        <f>Y26</f>
        <v>0</v>
      </c>
      <c r="N108" s="210"/>
      <c r="O108" s="208">
        <f>V26</f>
        <v>0</v>
      </c>
      <c r="P108" s="211"/>
      <c r="Q108" s="209">
        <f>Y24</f>
        <v>0</v>
      </c>
      <c r="R108" s="210"/>
      <c r="S108" s="208">
        <f>V24</f>
        <v>0</v>
      </c>
      <c r="T108" s="211"/>
      <c r="U108" s="209">
        <f>+I108+M108+Q108</f>
        <v>0</v>
      </c>
      <c r="V108" s="210"/>
      <c r="W108" s="208">
        <f>+K108+O108+S108</f>
        <v>0</v>
      </c>
      <c r="X108" s="211"/>
      <c r="Y108" s="209">
        <f>IF(I108&gt;K108,2)+IF(M108&gt;O108,2)+IF(Q108&gt;S108,2)</f>
        <v>0</v>
      </c>
      <c r="Z108" s="210"/>
      <c r="AA108" s="208">
        <f>IF(I108&lt;K108,2)+IF(M108&lt;O108,2)+IF(Q108&lt;S108,2)</f>
        <v>0</v>
      </c>
      <c r="AB108" s="211"/>
      <c r="AC108" s="212"/>
      <c r="AD108" s="213"/>
      <c r="AO108" s="1"/>
      <c r="AP108" s="1"/>
    </row>
    <row r="109" spans="1:52" s="140" customFormat="1" x14ac:dyDescent="0.2">
      <c r="A109" s="14" t="s">
        <v>93</v>
      </c>
      <c r="B109" s="204" t="str">
        <f>B10</f>
        <v>AMTV</v>
      </c>
      <c r="C109" s="204"/>
      <c r="D109" s="204"/>
      <c r="E109" s="214" t="str">
        <f>CONCATENATE(I44,"-",L44)</f>
        <v>15:50-1</v>
      </c>
      <c r="F109" s="214"/>
      <c r="G109" s="214"/>
      <c r="H109" s="214"/>
      <c r="I109" s="205" t="s">
        <v>114</v>
      </c>
      <c r="J109" s="206"/>
      <c r="K109" s="207" t="s">
        <v>114</v>
      </c>
      <c r="L109" s="208"/>
      <c r="M109" s="209">
        <f>V35</f>
        <v>0</v>
      </c>
      <c r="N109" s="210"/>
      <c r="O109" s="208">
        <f>Y35</f>
        <v>0</v>
      </c>
      <c r="P109" s="211"/>
      <c r="Q109" s="209">
        <f>V23</f>
        <v>0</v>
      </c>
      <c r="R109" s="210"/>
      <c r="S109" s="208">
        <f>Y23</f>
        <v>0</v>
      </c>
      <c r="T109" s="211"/>
      <c r="U109" s="209">
        <f>K108+M109+Q109</f>
        <v>0</v>
      </c>
      <c r="V109" s="210"/>
      <c r="W109" s="208">
        <f>I108+O109+S109</f>
        <v>0</v>
      </c>
      <c r="X109" s="211"/>
      <c r="Y109" s="209">
        <f>IF(K108&gt;I108,2)+IF(M109&gt;O109,2)+IF(Q109&gt;S109,2)</f>
        <v>0</v>
      </c>
      <c r="Z109" s="210"/>
      <c r="AA109" s="208">
        <f>IF(K108&lt;I108,2)+IF(M109&lt;O109,2)+IF(Q109&lt;S109,2)</f>
        <v>0</v>
      </c>
      <c r="AB109" s="211"/>
      <c r="AC109" s="212"/>
      <c r="AD109" s="213"/>
      <c r="AO109" s="1"/>
      <c r="AP109" s="1"/>
    </row>
    <row r="110" spans="1:52" s="140" customFormat="1" x14ac:dyDescent="0.2">
      <c r="A110" s="14" t="s">
        <v>97</v>
      </c>
      <c r="B110" s="204" t="str">
        <f>B11</f>
        <v>NTSV2</v>
      </c>
      <c r="C110" s="204"/>
      <c r="D110" s="204"/>
      <c r="E110" s="214" t="str">
        <f>CONCATENATE(I26,"-",L26)</f>
        <v>10:00-1</v>
      </c>
      <c r="F110" s="214"/>
      <c r="G110" s="214"/>
      <c r="H110" s="214"/>
      <c r="I110" s="214" t="str">
        <f>CONCATENATE(I35,"-",L35)</f>
        <v>12:30-2</v>
      </c>
      <c r="J110" s="214"/>
      <c r="K110" s="214"/>
      <c r="L110" s="214"/>
      <c r="M110" s="205" t="s">
        <v>114</v>
      </c>
      <c r="N110" s="206"/>
      <c r="O110" s="207" t="s">
        <v>114</v>
      </c>
      <c r="P110" s="208"/>
      <c r="Q110" s="209">
        <f>V25</f>
        <v>0</v>
      </c>
      <c r="R110" s="210"/>
      <c r="S110" s="208">
        <f>Y25</f>
        <v>0</v>
      </c>
      <c r="T110" s="211"/>
      <c r="U110" s="209">
        <f>O108+O109+Q110</f>
        <v>0</v>
      </c>
      <c r="V110" s="210"/>
      <c r="W110" s="208">
        <f>M108+M109+S110</f>
        <v>0</v>
      </c>
      <c r="X110" s="211"/>
      <c r="Y110" s="209">
        <f>IF(O108&gt;M108,2)+IF(M109&lt;O109,2)+IF(Q110&gt;S110,2)</f>
        <v>0</v>
      </c>
      <c r="Z110" s="210"/>
      <c r="AA110" s="208">
        <f>IF(O108&lt;M108,2)+IF(M109&gt;O109,2)+IF(Q110&lt;S110,2)</f>
        <v>0</v>
      </c>
      <c r="AB110" s="211"/>
      <c r="AC110" s="212"/>
      <c r="AD110" s="213"/>
      <c r="AO110" s="1"/>
      <c r="AP110" s="1"/>
    </row>
    <row r="111" spans="1:52" s="140" customFormat="1" hidden="1" x14ac:dyDescent="0.2">
      <c r="A111" s="132" t="s">
        <v>94</v>
      </c>
      <c r="B111" s="221" t="str">
        <f>B12</f>
        <v/>
      </c>
      <c r="C111" s="221"/>
      <c r="D111" s="221"/>
      <c r="E111" s="222" t="str">
        <f>CONCATENATE(I24,"-",L24)</f>
        <v>-</v>
      </c>
      <c r="F111" s="222"/>
      <c r="G111" s="222"/>
      <c r="H111" s="222"/>
      <c r="I111" s="222" t="str">
        <f>CONCATENATE(I23,"-",L23)</f>
        <v>-</v>
      </c>
      <c r="J111" s="222"/>
      <c r="K111" s="222"/>
      <c r="L111" s="222"/>
      <c r="M111" s="222" t="str">
        <f>CONCATENATE(I25,"-",L25)</f>
        <v>-</v>
      </c>
      <c r="N111" s="222"/>
      <c r="O111" s="222"/>
      <c r="P111" s="222"/>
      <c r="Q111" s="223" t="s">
        <v>114</v>
      </c>
      <c r="R111" s="224"/>
      <c r="S111" s="225" t="s">
        <v>114</v>
      </c>
      <c r="T111" s="215"/>
      <c r="U111" s="217">
        <f>S108+S109+S110</f>
        <v>0</v>
      </c>
      <c r="V111" s="218"/>
      <c r="W111" s="215">
        <f>Q108+Q109+Q110</f>
        <v>0</v>
      </c>
      <c r="X111" s="216"/>
      <c r="Y111" s="217">
        <f>IF(S108&gt;Q108,2)+IF(S109&gt;Q109,2)+IF(S110&gt;Q110,2)</f>
        <v>0</v>
      </c>
      <c r="Z111" s="218"/>
      <c r="AA111" s="215">
        <f>IF(S108&lt;Q108,2)+IF(S109&lt;Q109,2)+IF(S110&lt;Q110,2)</f>
        <v>0</v>
      </c>
      <c r="AB111" s="216"/>
      <c r="AC111" s="219"/>
      <c r="AD111" s="220"/>
      <c r="AO111" s="1"/>
      <c r="AP111" s="1"/>
    </row>
    <row r="112" spans="1:52" s="140" customFormat="1" x14ac:dyDescent="0.2">
      <c r="A112" s="126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O112" s="1"/>
      <c r="AP112" s="1"/>
    </row>
    <row r="113" spans="1:42" s="140" customFormat="1" x14ac:dyDescent="0.2">
      <c r="A113" s="200" t="str">
        <f>H8</f>
        <v>Gruppe B</v>
      </c>
      <c r="B113" s="200"/>
      <c r="C113" s="200"/>
      <c r="D113" s="200"/>
      <c r="E113" s="201" t="str">
        <f>B114</f>
        <v>HAHI</v>
      </c>
      <c r="F113" s="201"/>
      <c r="G113" s="201"/>
      <c r="H113" s="201"/>
      <c r="I113" s="201" t="str">
        <f>B115</f>
        <v>WSV</v>
      </c>
      <c r="J113" s="201"/>
      <c r="K113" s="201"/>
      <c r="L113" s="201"/>
      <c r="M113" s="201" t="str">
        <f>B116</f>
        <v>EMTV</v>
      </c>
      <c r="N113" s="201"/>
      <c r="O113" s="201"/>
      <c r="P113" s="201"/>
      <c r="Q113" s="201" t="str">
        <f>B117</f>
        <v>KKNT</v>
      </c>
      <c r="R113" s="201"/>
      <c r="S113" s="201"/>
      <c r="T113" s="201"/>
      <c r="U113" s="202" t="s">
        <v>111</v>
      </c>
      <c r="V113" s="202"/>
      <c r="W113" s="202"/>
      <c r="X113" s="202"/>
      <c r="Y113" s="203" t="s">
        <v>112</v>
      </c>
      <c r="Z113" s="203"/>
      <c r="AA113" s="203"/>
      <c r="AB113" s="203"/>
      <c r="AC113" s="156" t="s">
        <v>113</v>
      </c>
      <c r="AD113" s="156"/>
      <c r="AO113" s="1"/>
      <c r="AP113" s="1"/>
    </row>
    <row r="114" spans="1:42" s="140" customFormat="1" x14ac:dyDescent="0.2">
      <c r="A114" s="14" t="s">
        <v>100</v>
      </c>
      <c r="B114" s="204" t="str">
        <f>H9</f>
        <v>HAHI</v>
      </c>
      <c r="C114" s="204"/>
      <c r="D114" s="204"/>
      <c r="E114" s="205" t="s">
        <v>114</v>
      </c>
      <c r="F114" s="206"/>
      <c r="G114" s="207" t="s">
        <v>114</v>
      </c>
      <c r="H114" s="208"/>
      <c r="I114" s="209">
        <f>V47</f>
        <v>0</v>
      </c>
      <c r="J114" s="210"/>
      <c r="K114" s="208">
        <f>Y47</f>
        <v>0</v>
      </c>
      <c r="L114" s="211"/>
      <c r="M114" s="209">
        <f>Y29</f>
        <v>0</v>
      </c>
      <c r="N114" s="210"/>
      <c r="O114" s="208">
        <f>V29</f>
        <v>0</v>
      </c>
      <c r="P114" s="211"/>
      <c r="Q114" s="209">
        <f>Y39</f>
        <v>0</v>
      </c>
      <c r="R114" s="210"/>
      <c r="S114" s="208">
        <f>V39</f>
        <v>0</v>
      </c>
      <c r="T114" s="211"/>
      <c r="U114" s="209">
        <f>+I114+M114+Q114</f>
        <v>0</v>
      </c>
      <c r="V114" s="210"/>
      <c r="W114" s="208">
        <f>+K114+O114+S114</f>
        <v>0</v>
      </c>
      <c r="X114" s="211"/>
      <c r="Y114" s="209">
        <f>IF(I114&gt;K114,2)+IF(M114&gt;O114,2)+IF(Q114&gt;S114,2)</f>
        <v>0</v>
      </c>
      <c r="Z114" s="210"/>
      <c r="AA114" s="208">
        <f>IF(I114&lt;K114,2)+IF(M114&lt;O114,2)+IF(Q114&lt;S114,2)</f>
        <v>0</v>
      </c>
      <c r="AB114" s="211"/>
      <c r="AC114" s="212"/>
      <c r="AD114" s="213"/>
      <c r="AO114" s="1"/>
      <c r="AP114" s="1"/>
    </row>
    <row r="115" spans="1:42" s="140" customFormat="1" x14ac:dyDescent="0.2">
      <c r="A115" s="14" t="s">
        <v>102</v>
      </c>
      <c r="B115" s="204" t="str">
        <f>H10</f>
        <v>WSV</v>
      </c>
      <c r="C115" s="204"/>
      <c r="D115" s="204"/>
      <c r="E115" s="214" t="str">
        <f>CONCATENATE(I45,"-",L47)</f>
        <v>15:50-2</v>
      </c>
      <c r="F115" s="214"/>
      <c r="G115" s="214"/>
      <c r="H115" s="214"/>
      <c r="I115" s="205" t="s">
        <v>114</v>
      </c>
      <c r="J115" s="206"/>
      <c r="K115" s="207" t="s">
        <v>114</v>
      </c>
      <c r="L115" s="208"/>
      <c r="M115" s="209">
        <f>V38</f>
        <v>0</v>
      </c>
      <c r="N115" s="210"/>
      <c r="O115" s="208">
        <f>Y38</f>
        <v>0</v>
      </c>
      <c r="P115" s="211"/>
      <c r="Q115" s="209">
        <f>V30</f>
        <v>0</v>
      </c>
      <c r="R115" s="210"/>
      <c r="S115" s="208">
        <f>Y30</f>
        <v>0</v>
      </c>
      <c r="T115" s="211"/>
      <c r="U115" s="209">
        <f>K114+M115+Q115</f>
        <v>0</v>
      </c>
      <c r="V115" s="210"/>
      <c r="W115" s="208">
        <f>I114+O115+S115</f>
        <v>0</v>
      </c>
      <c r="X115" s="211"/>
      <c r="Y115" s="209">
        <f>IF(K114&gt;I114,2)+IF(M115&gt;O115,2)+IF(Q115&gt;S115,2)</f>
        <v>0</v>
      </c>
      <c r="Z115" s="210"/>
      <c r="AA115" s="208">
        <f>IF(K114&lt;I114,2)+IF(M115&lt;O115,2)+IF(Q115&lt;S115,2)</f>
        <v>0</v>
      </c>
      <c r="AB115" s="211"/>
      <c r="AC115" s="212"/>
      <c r="AD115" s="213"/>
      <c r="AO115" s="1"/>
      <c r="AP115" s="1"/>
    </row>
    <row r="116" spans="1:42" s="140" customFormat="1" x14ac:dyDescent="0.2">
      <c r="A116" s="14" t="s">
        <v>115</v>
      </c>
      <c r="B116" s="204" t="str">
        <f>H11</f>
        <v>EMTV</v>
      </c>
      <c r="C116" s="204"/>
      <c r="D116" s="204"/>
      <c r="E116" s="214" t="str">
        <f>CONCATENATE(I27,"-",L29)</f>
        <v>10:00-2</v>
      </c>
      <c r="F116" s="214"/>
      <c r="G116" s="214"/>
      <c r="H116" s="214"/>
      <c r="I116" s="214" t="str">
        <f>CONCATENATE(I37,"-",L38)</f>
        <v>13:20-1</v>
      </c>
      <c r="J116" s="214"/>
      <c r="K116" s="214"/>
      <c r="L116" s="214"/>
      <c r="M116" s="205" t="s">
        <v>114</v>
      </c>
      <c r="N116" s="206"/>
      <c r="O116" s="207" t="s">
        <v>114</v>
      </c>
      <c r="P116" s="208"/>
      <c r="Q116" s="209">
        <f>V50</f>
        <v>0</v>
      </c>
      <c r="R116" s="210"/>
      <c r="S116" s="208">
        <f>Y38</f>
        <v>0</v>
      </c>
      <c r="T116" s="211"/>
      <c r="U116" s="209">
        <f>O114+O115+Q116</f>
        <v>0</v>
      </c>
      <c r="V116" s="210"/>
      <c r="W116" s="208">
        <f>M114+M115+S116</f>
        <v>0</v>
      </c>
      <c r="X116" s="211"/>
      <c r="Y116" s="209">
        <f>IF(O114&gt;M114,2)+IF(M115&lt;O115,2)+IF(Q116&gt;S116,2)</f>
        <v>0</v>
      </c>
      <c r="Z116" s="210"/>
      <c r="AA116" s="208">
        <f>IF(O114&lt;M114,2)+IF(M115&gt;O115,2)+IF(Q116&lt;S116,2)</f>
        <v>0</v>
      </c>
      <c r="AB116" s="211"/>
      <c r="AC116" s="212"/>
      <c r="AD116" s="213"/>
      <c r="AO116" s="1"/>
      <c r="AP116" s="1"/>
    </row>
    <row r="117" spans="1:42" s="140" customFormat="1" x14ac:dyDescent="0.2">
      <c r="A117" s="14" t="s">
        <v>29</v>
      </c>
      <c r="B117" s="204" t="str">
        <f>H12</f>
        <v>KKNT</v>
      </c>
      <c r="C117" s="204"/>
      <c r="D117" s="204"/>
      <c r="E117" s="214" t="str">
        <f>CONCATENATE(I39,"-",L39)</f>
        <v>14:10-2</v>
      </c>
      <c r="F117" s="214"/>
      <c r="G117" s="214"/>
      <c r="H117" s="214"/>
      <c r="I117" s="214" t="str">
        <f>CONCATENATE(I30,"-",L30)</f>
        <v>11:40-1</v>
      </c>
      <c r="J117" s="214"/>
      <c r="K117" s="214"/>
      <c r="L117" s="214"/>
      <c r="M117" s="214" t="str">
        <f>CONCATENATE(I50,"-",L50)</f>
        <v>17:30-1</v>
      </c>
      <c r="N117" s="214"/>
      <c r="O117" s="214"/>
      <c r="P117" s="214"/>
      <c r="Q117" s="205" t="s">
        <v>114</v>
      </c>
      <c r="R117" s="206"/>
      <c r="S117" s="207" t="s">
        <v>114</v>
      </c>
      <c r="T117" s="208"/>
      <c r="U117" s="209">
        <f>S114+S115+S116</f>
        <v>0</v>
      </c>
      <c r="V117" s="210"/>
      <c r="W117" s="208">
        <f>Q114+Q115+Q116</f>
        <v>0</v>
      </c>
      <c r="X117" s="211"/>
      <c r="Y117" s="209">
        <f>IF(S114&gt;Q114,2)+IF(S115&gt;Q115,2)+IF(S116&gt;Q116,2)</f>
        <v>0</v>
      </c>
      <c r="Z117" s="210"/>
      <c r="AA117" s="208">
        <f>IF(S114&lt;Q114,2)+IF(S115&lt;Q115,2)+IF(S116&lt;Q116,2)</f>
        <v>0</v>
      </c>
      <c r="AB117" s="211"/>
      <c r="AC117" s="212"/>
      <c r="AD117" s="213"/>
      <c r="AO117" s="1"/>
      <c r="AP117" s="1"/>
    </row>
    <row r="118" spans="1:42" s="140" customFormat="1" x14ac:dyDescent="0.2">
      <c r="A118" s="126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  <c r="AD118" s="126"/>
      <c r="AO118" s="1"/>
      <c r="AP118" s="1"/>
    </row>
    <row r="119" spans="1:42" s="140" customFormat="1" x14ac:dyDescent="0.2">
      <c r="A119" s="200" t="str">
        <f>N8</f>
        <v>Gruppe C</v>
      </c>
      <c r="B119" s="200"/>
      <c r="C119" s="200"/>
      <c r="D119" s="200"/>
      <c r="E119" s="201" t="str">
        <f>B120</f>
        <v>BGW</v>
      </c>
      <c r="F119" s="201"/>
      <c r="G119" s="201"/>
      <c r="H119" s="201"/>
      <c r="I119" s="201" t="str">
        <f>B121</f>
        <v>TOWE2</v>
      </c>
      <c r="J119" s="201"/>
      <c r="K119" s="201"/>
      <c r="L119" s="201"/>
      <c r="M119" s="201" t="str">
        <f>B122</f>
        <v>ATSV</v>
      </c>
      <c r="N119" s="201"/>
      <c r="O119" s="201"/>
      <c r="P119" s="201"/>
      <c r="Q119" s="201" t="str">
        <f>B123</f>
        <v>BCH2</v>
      </c>
      <c r="R119" s="201"/>
      <c r="S119" s="201"/>
      <c r="T119" s="201"/>
      <c r="U119" s="202" t="s">
        <v>111</v>
      </c>
      <c r="V119" s="202"/>
      <c r="W119" s="202"/>
      <c r="X119" s="202"/>
      <c r="Y119" s="203" t="s">
        <v>112</v>
      </c>
      <c r="Z119" s="203"/>
      <c r="AA119" s="203"/>
      <c r="AB119" s="203"/>
      <c r="AC119" s="156" t="s">
        <v>113</v>
      </c>
      <c r="AD119" s="156"/>
      <c r="AO119" s="1"/>
      <c r="AP119" s="1"/>
    </row>
    <row r="120" spans="1:42" s="140" customFormat="1" x14ac:dyDescent="0.2">
      <c r="A120" s="14" t="s">
        <v>26</v>
      </c>
      <c r="B120" s="204" t="str">
        <f>N9</f>
        <v>BGW</v>
      </c>
      <c r="C120" s="204"/>
      <c r="D120" s="204"/>
      <c r="E120" s="205" t="s">
        <v>114</v>
      </c>
      <c r="F120" s="206"/>
      <c r="G120" s="207" t="s">
        <v>114</v>
      </c>
      <c r="H120" s="208"/>
      <c r="I120" s="209">
        <f>V51</f>
        <v>0</v>
      </c>
      <c r="J120" s="210"/>
      <c r="K120" s="208">
        <f>Y51</f>
        <v>0</v>
      </c>
      <c r="L120" s="211"/>
      <c r="M120" s="209">
        <f>Y31</f>
        <v>0</v>
      </c>
      <c r="N120" s="210"/>
      <c r="O120" s="208">
        <f>V31</f>
        <v>0</v>
      </c>
      <c r="P120" s="211"/>
      <c r="Q120" s="209">
        <f>Y43</f>
        <v>0</v>
      </c>
      <c r="R120" s="210"/>
      <c r="S120" s="208">
        <f>V43</f>
        <v>0</v>
      </c>
      <c r="T120" s="211"/>
      <c r="U120" s="209">
        <f>+I120+M120+Q120</f>
        <v>0</v>
      </c>
      <c r="V120" s="210"/>
      <c r="W120" s="208">
        <f>+K120+O120+S120</f>
        <v>0</v>
      </c>
      <c r="X120" s="211"/>
      <c r="Y120" s="209">
        <f>IF(I120&gt;K120,2)+IF(M120&gt;O120,2)+IF(Q120&gt;S120,2)</f>
        <v>0</v>
      </c>
      <c r="Z120" s="210"/>
      <c r="AA120" s="208">
        <f>IF(I120&lt;K120,2)+IF(M120&lt;O120,2)+IF(Q120&lt;S120,2)</f>
        <v>0</v>
      </c>
      <c r="AB120" s="211"/>
      <c r="AC120" s="212"/>
      <c r="AD120" s="213"/>
      <c r="AO120" s="1"/>
      <c r="AP120" s="1"/>
    </row>
    <row r="121" spans="1:42" x14ac:dyDescent="0.2">
      <c r="A121" s="14" t="s">
        <v>22</v>
      </c>
      <c r="B121" s="204" t="str">
        <f>N10</f>
        <v>TOWE2</v>
      </c>
      <c r="C121" s="204"/>
      <c r="D121" s="204"/>
      <c r="E121" s="214" t="str">
        <f>CONCATENATE(I47,"-",L51)</f>
        <v>16:40-2</v>
      </c>
      <c r="F121" s="214"/>
      <c r="G121" s="214"/>
      <c r="H121" s="214"/>
      <c r="I121" s="205" t="s">
        <v>114</v>
      </c>
      <c r="J121" s="206"/>
      <c r="K121" s="207" t="s">
        <v>114</v>
      </c>
      <c r="L121" s="208"/>
      <c r="M121" s="209">
        <f>V42</f>
        <v>0</v>
      </c>
      <c r="N121" s="210"/>
      <c r="O121" s="208">
        <f>Y42</f>
        <v>0</v>
      </c>
      <c r="P121" s="211"/>
      <c r="Q121" s="209">
        <f>V34</f>
        <v>0</v>
      </c>
      <c r="R121" s="210"/>
      <c r="S121" s="208">
        <f>Y34</f>
        <v>0</v>
      </c>
      <c r="T121" s="211"/>
      <c r="U121" s="209">
        <f>K120+M121+Q121</f>
        <v>0</v>
      </c>
      <c r="V121" s="210"/>
      <c r="W121" s="208">
        <f>I120+O121+S121</f>
        <v>0</v>
      </c>
      <c r="X121" s="211"/>
      <c r="Y121" s="209">
        <f>IF(K120&gt;I120,2)+IF(M121&gt;O121,2)+IF(Q121&gt;S121,2)</f>
        <v>0</v>
      </c>
      <c r="Z121" s="210"/>
      <c r="AA121" s="208">
        <f>IF(K120&lt;I120,2)+IF(M121&lt;O121,2)+IF(Q121&lt;S121,2)</f>
        <v>0</v>
      </c>
      <c r="AB121" s="211"/>
      <c r="AC121" s="212"/>
      <c r="AD121" s="213"/>
    </row>
    <row r="122" spans="1:42" x14ac:dyDescent="0.2">
      <c r="A122" s="14" t="s">
        <v>24</v>
      </c>
      <c r="B122" s="204" t="str">
        <f>N11</f>
        <v>ATSV</v>
      </c>
      <c r="C122" s="204"/>
      <c r="D122" s="204"/>
      <c r="E122" s="214" t="str">
        <f>CONCATENATE(I29,"-",L31)</f>
        <v>10:50-2</v>
      </c>
      <c r="F122" s="214"/>
      <c r="G122" s="214"/>
      <c r="H122" s="214"/>
      <c r="I122" s="214" t="str">
        <f>CONCATENATE(I38,"-",L42)</f>
        <v>14:10-1</v>
      </c>
      <c r="J122" s="214"/>
      <c r="K122" s="214"/>
      <c r="L122" s="214"/>
      <c r="M122" s="205" t="s">
        <v>114</v>
      </c>
      <c r="N122" s="206"/>
      <c r="O122" s="207" t="s">
        <v>114</v>
      </c>
      <c r="P122" s="208"/>
      <c r="Q122" s="209">
        <f>V52</f>
        <v>0</v>
      </c>
      <c r="R122" s="210"/>
      <c r="S122" s="208">
        <f>Y42</f>
        <v>0</v>
      </c>
      <c r="T122" s="211"/>
      <c r="U122" s="209">
        <f>O120+O121+Q122</f>
        <v>0</v>
      </c>
      <c r="V122" s="210"/>
      <c r="W122" s="208">
        <f>M120+M121+S122</f>
        <v>0</v>
      </c>
      <c r="X122" s="211"/>
      <c r="Y122" s="209">
        <f>IF(O120&gt;M120,2)+IF(M121&lt;O121,2)+IF(Q122&gt;S122,2)</f>
        <v>0</v>
      </c>
      <c r="Z122" s="210"/>
      <c r="AA122" s="208">
        <f>IF(O120&lt;M120,2)+IF(M121&gt;O121,2)+IF(Q122&lt;S122,2)</f>
        <v>0</v>
      </c>
      <c r="AB122" s="211"/>
      <c r="AC122" s="212"/>
      <c r="AD122" s="213"/>
    </row>
    <row r="123" spans="1:42" x14ac:dyDescent="0.2">
      <c r="A123" s="14" t="s">
        <v>27</v>
      </c>
      <c r="B123" s="204" t="str">
        <f>N12</f>
        <v>BCH2</v>
      </c>
      <c r="C123" s="204"/>
      <c r="D123" s="204"/>
      <c r="E123" s="214" t="str">
        <f>CONCATENATE(I39,"-",L43)</f>
        <v>14:10-2</v>
      </c>
      <c r="F123" s="214"/>
      <c r="G123" s="214"/>
      <c r="H123" s="214"/>
      <c r="I123" s="214" t="str">
        <f>CONCATENATE(I30,"-",L34)</f>
        <v>11:40-1</v>
      </c>
      <c r="J123" s="214"/>
      <c r="K123" s="214"/>
      <c r="L123" s="214"/>
      <c r="M123" s="214" t="str">
        <f>CONCATENATE(I50,"-",L52)</f>
        <v>17:30-1</v>
      </c>
      <c r="N123" s="214"/>
      <c r="O123" s="214"/>
      <c r="P123" s="214"/>
      <c r="Q123" s="205" t="s">
        <v>114</v>
      </c>
      <c r="R123" s="206"/>
      <c r="S123" s="207" t="s">
        <v>114</v>
      </c>
      <c r="T123" s="208"/>
      <c r="U123" s="209">
        <f>S120+S121+S122</f>
        <v>0</v>
      </c>
      <c r="V123" s="210"/>
      <c r="W123" s="208">
        <f>Q120+Q121+Q122</f>
        <v>0</v>
      </c>
      <c r="X123" s="211"/>
      <c r="Y123" s="209">
        <f>IF(S120&gt;Q120,2)+IF(S121&gt;Q121,2)+IF(S122&gt;Q122,2)</f>
        <v>0</v>
      </c>
      <c r="Z123" s="210"/>
      <c r="AA123" s="208">
        <f>IF(S120&lt;Q120,2)+IF(S121&lt;Q121,2)+IF(S122&lt;Q122,2)</f>
        <v>0</v>
      </c>
      <c r="AB123" s="211"/>
      <c r="AC123" s="212"/>
      <c r="AD123" s="213"/>
    </row>
    <row r="125" spans="1:42" x14ac:dyDescent="0.2">
      <c r="A125" s="200" t="str">
        <f>T8</f>
        <v>Gruppe D</v>
      </c>
      <c r="B125" s="200"/>
      <c r="C125" s="200"/>
      <c r="D125" s="200"/>
      <c r="E125" s="201" t="str">
        <f>B126</f>
        <v>STG</v>
      </c>
      <c r="F125" s="201"/>
      <c r="G125" s="201"/>
      <c r="H125" s="201"/>
      <c r="I125" s="201" t="str">
        <f>B127</f>
        <v>BWB</v>
      </c>
      <c r="J125" s="201"/>
      <c r="K125" s="201"/>
      <c r="L125" s="201"/>
      <c r="M125" s="201" t="str">
        <f>B128</f>
        <v>HTS</v>
      </c>
      <c r="N125" s="201"/>
      <c r="O125" s="201"/>
      <c r="P125" s="201"/>
      <c r="Q125" s="201" t="str">
        <f>B129</f>
        <v>MTVL2</v>
      </c>
      <c r="R125" s="201"/>
      <c r="S125" s="201"/>
      <c r="T125" s="201"/>
      <c r="U125" s="202" t="s">
        <v>111</v>
      </c>
      <c r="V125" s="202"/>
      <c r="W125" s="202"/>
      <c r="X125" s="202"/>
      <c r="Y125" s="203" t="s">
        <v>112</v>
      </c>
      <c r="Z125" s="203"/>
      <c r="AA125" s="203"/>
      <c r="AB125" s="203"/>
      <c r="AC125" s="156" t="s">
        <v>113</v>
      </c>
      <c r="AD125" s="156"/>
    </row>
    <row r="126" spans="1:42" x14ac:dyDescent="0.2">
      <c r="A126" s="14" t="s">
        <v>32</v>
      </c>
      <c r="B126" s="204" t="str">
        <f>T9</f>
        <v>STG</v>
      </c>
      <c r="C126" s="204"/>
      <c r="D126" s="204"/>
      <c r="E126" s="205" t="s">
        <v>114</v>
      </c>
      <c r="F126" s="206"/>
      <c r="G126" s="207" t="s">
        <v>114</v>
      </c>
      <c r="H126" s="208"/>
      <c r="I126" s="209">
        <f>V45</f>
        <v>0</v>
      </c>
      <c r="J126" s="210"/>
      <c r="K126" s="208">
        <f>Y45</f>
        <v>0</v>
      </c>
      <c r="L126" s="211"/>
      <c r="M126" s="209">
        <f>Y27</f>
        <v>0</v>
      </c>
      <c r="N126" s="210"/>
      <c r="O126" s="208">
        <f>V27</f>
        <v>0</v>
      </c>
      <c r="P126" s="211"/>
      <c r="Q126" s="209">
        <f>Y36</f>
        <v>0</v>
      </c>
      <c r="R126" s="210"/>
      <c r="S126" s="208">
        <f>V36</f>
        <v>0</v>
      </c>
      <c r="T126" s="211"/>
      <c r="U126" s="209">
        <f>+I126+M126+Q126</f>
        <v>0</v>
      </c>
      <c r="V126" s="210"/>
      <c r="W126" s="208">
        <f>+K126+O126+S126</f>
        <v>0</v>
      </c>
      <c r="X126" s="211"/>
      <c r="Y126" s="209">
        <f>IF(I126&gt;K126,2)+IF(M126&gt;O126,2)+IF(Q126&gt;S126,2)</f>
        <v>0</v>
      </c>
      <c r="Z126" s="210"/>
      <c r="AA126" s="208">
        <f>IF(I126&lt;K126,2)+IF(M126&lt;O126,2)+IF(Q126&lt;S126,2)</f>
        <v>0</v>
      </c>
      <c r="AB126" s="211"/>
      <c r="AC126" s="212"/>
      <c r="AD126" s="213"/>
    </row>
    <row r="127" spans="1:42" x14ac:dyDescent="0.2">
      <c r="A127" s="14" t="s">
        <v>16</v>
      </c>
      <c r="B127" s="204" t="str">
        <f>T10</f>
        <v>BWB</v>
      </c>
      <c r="C127" s="204"/>
      <c r="D127" s="204"/>
      <c r="E127" s="214" t="str">
        <f>CONCATENATE(I51,"-",L45)</f>
        <v>17:30-2</v>
      </c>
      <c r="F127" s="214"/>
      <c r="G127" s="214"/>
      <c r="H127" s="214"/>
      <c r="I127" s="205" t="s">
        <v>114</v>
      </c>
      <c r="J127" s="206"/>
      <c r="K127" s="207" t="s">
        <v>114</v>
      </c>
      <c r="L127" s="208"/>
      <c r="M127" s="209">
        <f>V37</f>
        <v>0</v>
      </c>
      <c r="N127" s="210"/>
      <c r="O127" s="208">
        <f>Y37</f>
        <v>0</v>
      </c>
      <c r="P127" s="211"/>
      <c r="Q127" s="209">
        <f>V28</f>
        <v>0</v>
      </c>
      <c r="R127" s="210"/>
      <c r="S127" s="208">
        <f>Y28</f>
        <v>0</v>
      </c>
      <c r="T127" s="211"/>
      <c r="U127" s="209">
        <f>K126+M127+Q127</f>
        <v>0</v>
      </c>
      <c r="V127" s="210"/>
      <c r="W127" s="208">
        <f>I126+O127+S127</f>
        <v>0</v>
      </c>
      <c r="X127" s="211"/>
      <c r="Y127" s="209">
        <f>IF(K126&gt;I126,2)+IF(M127&gt;O127,2)+IF(Q127&gt;S127,2)</f>
        <v>0</v>
      </c>
      <c r="Z127" s="210"/>
      <c r="AA127" s="208">
        <f>IF(K126&lt;I126,2)+IF(M127&lt;O127,2)+IF(Q127&lt;S127,2)</f>
        <v>0</v>
      </c>
      <c r="AB127" s="211"/>
      <c r="AC127" s="212"/>
      <c r="AD127" s="213"/>
    </row>
    <row r="128" spans="1:42" x14ac:dyDescent="0.2">
      <c r="A128" s="14" t="s">
        <v>117</v>
      </c>
      <c r="B128" s="204" t="str">
        <f>T11</f>
        <v>HTS</v>
      </c>
      <c r="C128" s="204"/>
      <c r="D128" s="204"/>
      <c r="E128" s="214" t="str">
        <f>CONCATENATE(I31,"-",L27)</f>
        <v>11:40-2</v>
      </c>
      <c r="F128" s="214"/>
      <c r="G128" s="214"/>
      <c r="H128" s="214"/>
      <c r="I128" s="214" t="str">
        <f>CONCATENATE(I42,"-",L37)</f>
        <v>15:00-2</v>
      </c>
      <c r="J128" s="214"/>
      <c r="K128" s="214"/>
      <c r="L128" s="214"/>
      <c r="M128" s="205" t="s">
        <v>114</v>
      </c>
      <c r="N128" s="206"/>
      <c r="O128" s="207" t="s">
        <v>114</v>
      </c>
      <c r="P128" s="208"/>
      <c r="Q128" s="209">
        <f>V46</f>
        <v>0</v>
      </c>
      <c r="R128" s="210"/>
      <c r="S128" s="208">
        <f>Y46</f>
        <v>0</v>
      </c>
      <c r="T128" s="211"/>
      <c r="U128" s="209">
        <f>O126+O127+Q128</f>
        <v>0</v>
      </c>
      <c r="V128" s="210"/>
      <c r="W128" s="208">
        <f>M126+M127+S128</f>
        <v>0</v>
      </c>
      <c r="X128" s="211"/>
      <c r="Y128" s="209">
        <f>IF(O126&gt;M126,2)+IF(M127&lt;O127,2)+IF(Q128&gt;S128,2)</f>
        <v>0</v>
      </c>
      <c r="Z128" s="210"/>
      <c r="AA128" s="208">
        <f>IF(O126&lt;M126,2)+IF(M127&gt;O127,2)+IF(Q128&lt;S128,2)</f>
        <v>0</v>
      </c>
      <c r="AB128" s="211"/>
      <c r="AC128" s="212"/>
      <c r="AD128" s="213"/>
    </row>
    <row r="129" spans="1:54" x14ac:dyDescent="0.2">
      <c r="A129" s="146" t="s">
        <v>190</v>
      </c>
      <c r="B129" s="226" t="str">
        <f>T12</f>
        <v>MTVL2</v>
      </c>
      <c r="C129" s="226"/>
      <c r="D129" s="226"/>
      <c r="E129" s="227" t="str">
        <f>CONCATENATE(I36,"-",L36)</f>
        <v>13:20-1</v>
      </c>
      <c r="F129" s="227"/>
      <c r="G129" s="227"/>
      <c r="H129" s="227"/>
      <c r="I129" s="227" t="str">
        <f>CONCATENATE(I28,"-",L28)</f>
        <v>10:50-1</v>
      </c>
      <c r="J129" s="227"/>
      <c r="K129" s="227"/>
      <c r="L129" s="227"/>
      <c r="M129" s="227" t="str">
        <f>CONCATENATE(I46,"-",L46)</f>
        <v>16:40-1</v>
      </c>
      <c r="N129" s="227"/>
      <c r="O129" s="227"/>
      <c r="P129" s="227"/>
      <c r="Q129" s="228" t="s">
        <v>114</v>
      </c>
      <c r="R129" s="229"/>
      <c r="S129" s="230" t="s">
        <v>114</v>
      </c>
      <c r="T129" s="231"/>
      <c r="U129" s="232">
        <f>S126+S127+S128</f>
        <v>0</v>
      </c>
      <c r="V129" s="233"/>
      <c r="W129" s="231">
        <f>Q126+Q127+Q128</f>
        <v>0</v>
      </c>
      <c r="X129" s="236"/>
      <c r="Y129" s="232">
        <f>IF(S126&gt;Q126,2)+IF(S127&gt;Q127,2)+IF(S128&gt;Q128,2)</f>
        <v>0</v>
      </c>
      <c r="Z129" s="233"/>
      <c r="AA129" s="231">
        <f>IF(S126&lt;Q126,2)+IF(S127&lt;Q127,2)+IF(S128&lt;Q128,2)</f>
        <v>0</v>
      </c>
      <c r="AB129" s="236"/>
      <c r="AC129" s="219"/>
      <c r="AD129" s="220"/>
    </row>
    <row r="131" spans="1:54" x14ac:dyDescent="0.2">
      <c r="A131" s="200" t="str">
        <f>Z8</f>
        <v>Gruppe  E</v>
      </c>
      <c r="B131" s="200"/>
      <c r="C131" s="200"/>
      <c r="D131" s="200"/>
      <c r="E131" s="201" t="str">
        <f>B132</f>
        <v>A2</v>
      </c>
      <c r="F131" s="201"/>
      <c r="G131" s="201"/>
      <c r="H131" s="201"/>
      <c r="I131" s="201" t="str">
        <f>B133</f>
        <v>A3</v>
      </c>
      <c r="J131" s="201"/>
      <c r="K131" s="201"/>
      <c r="L131" s="201"/>
      <c r="M131" s="201" t="str">
        <f>B134</f>
        <v>D2</v>
      </c>
      <c r="N131" s="201"/>
      <c r="O131" s="201"/>
      <c r="P131" s="201"/>
      <c r="Q131" s="201" t="str">
        <f>B135</f>
        <v>D3</v>
      </c>
      <c r="R131" s="201"/>
      <c r="S131" s="201"/>
      <c r="T131" s="201"/>
      <c r="U131" s="201" t="str">
        <f>B136</f>
        <v>A1</v>
      </c>
      <c r="V131" s="201"/>
      <c r="W131" s="201"/>
      <c r="X131" s="201"/>
      <c r="Y131" s="201" t="str">
        <f>B137</f>
        <v>D1</v>
      </c>
      <c r="Z131" s="201"/>
      <c r="AA131" s="201"/>
      <c r="AB131" s="201"/>
      <c r="AC131" s="202" t="s">
        <v>111</v>
      </c>
      <c r="AD131" s="202"/>
      <c r="AE131" s="202"/>
      <c r="AF131" s="202"/>
      <c r="AG131" s="203" t="s">
        <v>112</v>
      </c>
      <c r="AH131" s="203"/>
      <c r="AI131" s="203"/>
      <c r="AJ131" s="203"/>
      <c r="AK131" s="156" t="s">
        <v>113</v>
      </c>
      <c r="AL131" s="156"/>
      <c r="AY131" s="125"/>
      <c r="AZ131" s="125"/>
    </row>
    <row r="132" spans="1:54" x14ac:dyDescent="0.2">
      <c r="A132" s="14" t="s">
        <v>91</v>
      </c>
      <c r="B132" s="204" t="str">
        <f>IF(AB9="",Z9,AB9)</f>
        <v>A2</v>
      </c>
      <c r="C132" s="204"/>
      <c r="D132" s="204"/>
      <c r="E132" s="205" t="s">
        <v>114</v>
      </c>
      <c r="F132" s="206"/>
      <c r="G132" s="207" t="s">
        <v>114</v>
      </c>
      <c r="H132" s="208"/>
      <c r="I132" s="209">
        <f>IF(V93="",0,V93)</f>
        <v>0</v>
      </c>
      <c r="J132" s="210"/>
      <c r="K132" s="208">
        <f>IF(Y93="",0,Y93)</f>
        <v>0</v>
      </c>
      <c r="L132" s="211"/>
      <c r="M132" s="209">
        <f>IF(V54="",0,V54)</f>
        <v>0</v>
      </c>
      <c r="N132" s="210"/>
      <c r="O132" s="208">
        <f>IF(Y54="",0,Y54)</f>
        <v>0</v>
      </c>
      <c r="P132" s="211"/>
      <c r="Q132" s="209">
        <f>IF(Y74="",0,Y74)</f>
        <v>0</v>
      </c>
      <c r="R132" s="210"/>
      <c r="S132" s="208">
        <f>IF(V74="",0,V74)</f>
        <v>0</v>
      </c>
      <c r="T132" s="211"/>
      <c r="U132" s="209">
        <f>IF(Y92="",0,Y92)</f>
        <v>0</v>
      </c>
      <c r="V132" s="210"/>
      <c r="W132" s="208">
        <f>IF(V92="",0,V92)</f>
        <v>0</v>
      </c>
      <c r="X132" s="211"/>
      <c r="Y132" s="209">
        <f>IF(Y66="",0,Y66)</f>
        <v>0</v>
      </c>
      <c r="Z132" s="210"/>
      <c r="AA132" s="208">
        <f>IF(V66="",0,V66)</f>
        <v>0</v>
      </c>
      <c r="AB132" s="211"/>
      <c r="AC132" s="209">
        <f>+I132+M132+Q132+U132+Y132</f>
        <v>0</v>
      </c>
      <c r="AD132" s="210"/>
      <c r="AE132" s="208">
        <f>+K132+O132+S132+W132+AA132</f>
        <v>0</v>
      </c>
      <c r="AF132" s="211"/>
      <c r="AG132" s="209">
        <f>IF(I132&gt;K132,2)+IF(M132&gt;O132,2)+IF(Q132&gt;S132,2)+IF(U132&gt;W132,2)+IF(Y132&gt;AA132,2)</f>
        <v>0</v>
      </c>
      <c r="AH132" s="210"/>
      <c r="AI132" s="208">
        <f>IF(I132&lt;K132,2)+IF(M132&lt;O132,2)+IF(Q132&lt;S132,2)+IF(U132&lt;W132,2)+IF(Y132&lt;AA132,2)</f>
        <v>0</v>
      </c>
      <c r="AJ132" s="211"/>
      <c r="AK132" s="212"/>
      <c r="AL132" s="213"/>
      <c r="AY132" s="125"/>
      <c r="AZ132" s="125"/>
    </row>
    <row r="133" spans="1:54" x14ac:dyDescent="0.2">
      <c r="A133" s="14" t="s">
        <v>93</v>
      </c>
      <c r="B133" s="204" t="str">
        <f>IF(AB11="",Z11,AB11)</f>
        <v>A3</v>
      </c>
      <c r="C133" s="204"/>
      <c r="D133" s="204"/>
      <c r="E133" s="214" t="str">
        <f>CONCATENATE(I92,"-",L92)</f>
        <v>-</v>
      </c>
      <c r="F133" s="214"/>
      <c r="G133" s="214"/>
      <c r="H133" s="214"/>
      <c r="I133" s="205" t="s">
        <v>114</v>
      </c>
      <c r="J133" s="206"/>
      <c r="K133" s="207" t="s">
        <v>114</v>
      </c>
      <c r="L133" s="208"/>
      <c r="M133" s="209">
        <f>IF(Y65="",0,Y65)</f>
        <v>0</v>
      </c>
      <c r="N133" s="210"/>
      <c r="O133" s="208">
        <f>IF(V65="",0,V65)</f>
        <v>0</v>
      </c>
      <c r="P133" s="211"/>
      <c r="Q133" s="209">
        <f>IF(V55="",0,V55)</f>
        <v>0</v>
      </c>
      <c r="R133" s="210"/>
      <c r="S133" s="208">
        <f>IF(Y55="",0,Y55)</f>
        <v>0</v>
      </c>
      <c r="T133" s="211"/>
      <c r="U133" s="209">
        <f>IF(V94="",0,V94)</f>
        <v>0</v>
      </c>
      <c r="V133" s="210"/>
      <c r="W133" s="208">
        <f>IF(Y94="",0,Y94)</f>
        <v>0</v>
      </c>
      <c r="X133" s="211"/>
      <c r="Y133" s="209">
        <f>IF(Y79="",0,Y79)</f>
        <v>0</v>
      </c>
      <c r="Z133" s="210"/>
      <c r="AA133" s="208">
        <f>IF(V79="",0,V79)</f>
        <v>0</v>
      </c>
      <c r="AB133" s="211"/>
      <c r="AC133" s="209">
        <f>K132+M133+Q133+U133+Y133</f>
        <v>0</v>
      </c>
      <c r="AD133" s="210"/>
      <c r="AE133" s="208">
        <f>I132+O133+S133+W133+AA133</f>
        <v>0</v>
      </c>
      <c r="AF133" s="211"/>
      <c r="AG133" s="209">
        <f>IF(K132&gt;I132,2)+IF(M133&gt;O133,2)+IF(Q133&gt;S133,2)+IF(U133&gt;W133,2)+IF(Y133&gt;AA133,2)</f>
        <v>0</v>
      </c>
      <c r="AH133" s="210"/>
      <c r="AI133" s="208">
        <f>IF(K132&lt;I132,2)+IF(M133&lt;O133,2)+IF(Q133&lt;S133,2)+IF(U133&lt;W133,2)+IF(Y133&lt;AA133,2)</f>
        <v>0</v>
      </c>
      <c r="AJ133" s="211"/>
      <c r="AK133" s="212"/>
      <c r="AL133" s="213"/>
      <c r="AY133" s="125"/>
      <c r="AZ133" s="125"/>
      <c r="BB133" s="123"/>
    </row>
    <row r="134" spans="1:54" x14ac:dyDescent="0.2">
      <c r="A134" s="14" t="s">
        <v>97</v>
      </c>
      <c r="B134" s="204" t="str">
        <f>IF(AB10="",Z10,AB10)</f>
        <v>D2</v>
      </c>
      <c r="C134" s="204"/>
      <c r="D134" s="204"/>
      <c r="E134" s="214" t="str">
        <f>CONCATENATE(I79,"-",L79)</f>
        <v>15.00-1</v>
      </c>
      <c r="F134" s="214"/>
      <c r="G134" s="214"/>
      <c r="H134" s="214"/>
      <c r="I134" s="214" t="str">
        <f>CONCATENATE(I65,"-",L65)</f>
        <v>11:40-1</v>
      </c>
      <c r="J134" s="214"/>
      <c r="K134" s="214"/>
      <c r="L134" s="214"/>
      <c r="M134" s="205" t="s">
        <v>114</v>
      </c>
      <c r="N134" s="206"/>
      <c r="O134" s="207" t="s">
        <v>114</v>
      </c>
      <c r="P134" s="208"/>
      <c r="Q134" s="209">
        <f>IF(V101="",0,V101)</f>
        <v>0</v>
      </c>
      <c r="R134" s="210"/>
      <c r="S134" s="208">
        <f>IF(Y101="",0,Y101)</f>
        <v>0</v>
      </c>
      <c r="T134" s="211"/>
      <c r="U134" s="209">
        <f>IF(Y75="",0,Y75)</f>
        <v>0</v>
      </c>
      <c r="V134" s="210"/>
      <c r="W134" s="208">
        <f>IF(V75="",0,V75)</f>
        <v>0</v>
      </c>
      <c r="X134" s="211"/>
      <c r="Y134" s="209">
        <f>IF(Y103="",0,Y103)</f>
        <v>0</v>
      </c>
      <c r="Z134" s="210"/>
      <c r="AA134" s="208">
        <f>IF(V103="",0,V103)</f>
        <v>0</v>
      </c>
      <c r="AB134" s="211"/>
      <c r="AC134" s="209">
        <f>O132+O133+Q134+U134+Y134</f>
        <v>0</v>
      </c>
      <c r="AD134" s="210"/>
      <c r="AE134" s="208">
        <f>M132+M133+S134+W134+AA134</f>
        <v>0</v>
      </c>
      <c r="AF134" s="211"/>
      <c r="AG134" s="209">
        <f>IF(O132&gt;M132,2)+IF(M133&lt;O133,2)+IF(Q134&gt;S134,2)+IF(U134&gt;W134,2)+IF(Y134&gt;AA134,2)</f>
        <v>0</v>
      </c>
      <c r="AH134" s="210"/>
      <c r="AI134" s="208">
        <f>IF(O132&lt;M132,2)+IF(M133&gt;O133,2)+IF(Q134&lt;S134,2)+IF(U134&lt;W134,2)+IF(Y134&lt;AA134,2)</f>
        <v>0</v>
      </c>
      <c r="AJ134" s="211"/>
      <c r="AK134" s="212"/>
      <c r="AL134" s="213"/>
      <c r="AY134" s="125"/>
      <c r="AZ134" s="125"/>
    </row>
    <row r="135" spans="1:54" x14ac:dyDescent="0.2">
      <c r="A135" s="14" t="s">
        <v>94</v>
      </c>
      <c r="B135" s="204" t="str">
        <f>IF(AB12="",Z12,AB12)</f>
        <v>D3</v>
      </c>
      <c r="C135" s="204"/>
      <c r="D135" s="204"/>
      <c r="E135" s="214" t="str">
        <f>CONCATENATE(I66,"-",L66)</f>
        <v>11:40-2</v>
      </c>
      <c r="F135" s="214"/>
      <c r="G135" s="214"/>
      <c r="H135" s="214"/>
      <c r="I135" s="214" t="str">
        <f>CONCATENATE(I53,"-",L53)</f>
        <v>18:20-2</v>
      </c>
      <c r="J135" s="214"/>
      <c r="K135" s="214"/>
      <c r="L135" s="214"/>
      <c r="M135" s="214" t="str">
        <f>CONCATENATE(G103,"-",K103)</f>
        <v>-</v>
      </c>
      <c r="N135" s="214"/>
      <c r="O135" s="214"/>
      <c r="P135" s="214"/>
      <c r="Q135" s="205" t="s">
        <v>114</v>
      </c>
      <c r="R135" s="206"/>
      <c r="S135" s="207" t="s">
        <v>114</v>
      </c>
      <c r="T135" s="208"/>
      <c r="U135" s="209">
        <f>IF(V71="",0,V71)</f>
        <v>0</v>
      </c>
      <c r="V135" s="210"/>
      <c r="W135" s="208">
        <f>IF(Y71="",0,Y71)</f>
        <v>0</v>
      </c>
      <c r="X135" s="211"/>
      <c r="Y135" s="209">
        <f>IF(V102="",0,V102)</f>
        <v>0</v>
      </c>
      <c r="Z135" s="210"/>
      <c r="AA135" s="208">
        <f>IF(Y102="",0,Y102)</f>
        <v>0</v>
      </c>
      <c r="AB135" s="211"/>
      <c r="AC135" s="209">
        <f>S132+S133+S134+U135+Y135</f>
        <v>0</v>
      </c>
      <c r="AD135" s="210"/>
      <c r="AE135" s="208">
        <f>Q132+Q133+Q134+W135+AA135</f>
        <v>0</v>
      </c>
      <c r="AF135" s="211"/>
      <c r="AG135" s="209">
        <f>IF(S132&gt;Q132,2)+IF(S133&gt;Q133,2)+IF(S134&gt;Q134,2)+IF(U135&gt;W135,2)+IF(Y135&gt;AA135,2)</f>
        <v>0</v>
      </c>
      <c r="AH135" s="210"/>
      <c r="AI135" s="208">
        <f>IF(S132&lt;Q132,2)+IF(S133&lt;Q133,2)+IF(S134&lt;Q134,2)+IF(U135&lt;W135,2)+IF(Y135&lt;AA135,2)</f>
        <v>0</v>
      </c>
      <c r="AJ135" s="211"/>
      <c r="AK135" s="212"/>
      <c r="AL135" s="213"/>
      <c r="AY135" s="125"/>
      <c r="AZ135" s="125"/>
      <c r="BB135" s="123"/>
    </row>
    <row r="136" spans="1:54" x14ac:dyDescent="0.2">
      <c r="A136" s="14" t="s">
        <v>100</v>
      </c>
      <c r="B136" s="204" t="str">
        <f>IF(AB13="",Z13,AB13)</f>
        <v>A1</v>
      </c>
      <c r="C136" s="204"/>
      <c r="D136" s="204"/>
      <c r="E136" s="214" t="str">
        <f>CONCATENATE(I94,"-",L94)</f>
        <v>-</v>
      </c>
      <c r="F136" s="214"/>
      <c r="G136" s="214"/>
      <c r="H136" s="214"/>
      <c r="I136" s="214" t="str">
        <f>CONCATENATE(I93,"-",L93)</f>
        <v>-</v>
      </c>
      <c r="J136" s="214"/>
      <c r="K136" s="214"/>
      <c r="L136" s="214"/>
      <c r="M136" s="214" t="str">
        <f>CONCATENATE(I54,"-",L54)</f>
        <v>19:10-1</v>
      </c>
      <c r="N136" s="214"/>
      <c r="O136" s="214"/>
      <c r="P136" s="214"/>
      <c r="Q136" s="214" t="str">
        <f>CONCATENATE(I75,"-",L75)</f>
        <v>14:10-1</v>
      </c>
      <c r="R136" s="214"/>
      <c r="S136" s="214"/>
      <c r="T136" s="214"/>
      <c r="U136" s="205" t="s">
        <v>114</v>
      </c>
      <c r="V136" s="206"/>
      <c r="W136" s="207" t="s">
        <v>114</v>
      </c>
      <c r="X136" s="208"/>
      <c r="Y136" s="209">
        <f>IF(V53="",0,V53)</f>
        <v>0</v>
      </c>
      <c r="Z136" s="210"/>
      <c r="AA136" s="208">
        <f>IF(Y53="",0,Y53)</f>
        <v>0</v>
      </c>
      <c r="AB136" s="211"/>
      <c r="AC136" s="209">
        <f>W132+W133+W134+W135+Y136</f>
        <v>0</v>
      </c>
      <c r="AD136" s="210"/>
      <c r="AE136" s="208">
        <f>U132+U133+U134+U135+AA136</f>
        <v>0</v>
      </c>
      <c r="AF136" s="211"/>
      <c r="AG136" s="209">
        <f>IF(W132&gt;U132,2)+IF(W133&gt;U133,2)+IF(W134&gt;U134,2)+IF(W135&gt;U135,2)+IF(Y136&gt;AA136,2)</f>
        <v>0</v>
      </c>
      <c r="AH136" s="210"/>
      <c r="AI136" s="208">
        <f>IF(W132&lt;U132,2)+IF(W133&lt;U133,2)+IF(W134&lt;U134,2)+IF(W135&lt;U135,2)+IF(Y136&lt;AA136,2)</f>
        <v>0</v>
      </c>
      <c r="AJ136" s="211"/>
      <c r="AK136" s="212"/>
      <c r="AL136" s="213"/>
      <c r="AY136" s="125"/>
      <c r="AZ136" s="125"/>
      <c r="BB136" s="123"/>
    </row>
    <row r="137" spans="1:54" x14ac:dyDescent="0.2">
      <c r="A137" s="14" t="s">
        <v>102</v>
      </c>
      <c r="B137" s="204" t="str">
        <f>IF(AB14="",Z14,AB14)</f>
        <v>D1</v>
      </c>
      <c r="C137" s="204"/>
      <c r="D137" s="204"/>
      <c r="E137" s="214" t="str">
        <f>CONCATENATE(I55,"-",L55)</f>
        <v>19:10-2</v>
      </c>
      <c r="F137" s="214"/>
      <c r="G137" s="214"/>
      <c r="H137" s="214"/>
      <c r="I137" s="214" t="str">
        <f>CONCATENATE(I74,"-",L74)</f>
        <v>14:10-1</v>
      </c>
      <c r="J137" s="214"/>
      <c r="K137" s="214"/>
      <c r="L137" s="214"/>
      <c r="M137" s="214" t="str">
        <f>CONCATENATE(I101,"-",L101)</f>
        <v>-</v>
      </c>
      <c r="N137" s="214"/>
      <c r="O137" s="214"/>
      <c r="P137" s="214"/>
      <c r="Q137" s="214" t="str">
        <f>CONCATENATE(I102,"-",L102)</f>
        <v>-</v>
      </c>
      <c r="R137" s="214"/>
      <c r="S137" s="214"/>
      <c r="T137" s="214"/>
      <c r="U137" s="214" t="str">
        <f>CONCATENATE(I71,"-",L71)</f>
        <v>12:30-1</v>
      </c>
      <c r="V137" s="214"/>
      <c r="W137" s="214"/>
      <c r="X137" s="214"/>
      <c r="Y137" s="205" t="s">
        <v>114</v>
      </c>
      <c r="Z137" s="206"/>
      <c r="AA137" s="207" t="s">
        <v>114</v>
      </c>
      <c r="AB137" s="208"/>
      <c r="AC137" s="209">
        <f>AA132+AA133+AA134+AA135+AA136</f>
        <v>0</v>
      </c>
      <c r="AD137" s="210"/>
      <c r="AE137" s="208">
        <f>Y132+Y133+Y134+Y135+Y136</f>
        <v>0</v>
      </c>
      <c r="AF137" s="211"/>
      <c r="AG137" s="209">
        <f>IF(AA132&gt;Y132,2)+IF(AA133&gt;Y133,2)+IF(AA134&gt;Y134,2)+IF(AA135&gt;Y135,2)+IF(AA136&gt;Y136,2)</f>
        <v>0</v>
      </c>
      <c r="AH137" s="210"/>
      <c r="AI137" s="208">
        <f>IF(AA132&lt;Y132,2)+IF(AA133&lt;Y133,2)+IF(AA134&lt;Y134,2)+IF(AA135&lt;Y135,2)+IF(AA136&lt;Y136,2)</f>
        <v>0</v>
      </c>
      <c r="AJ137" s="211"/>
      <c r="AK137" s="212"/>
      <c r="AL137" s="213"/>
      <c r="AY137" s="125"/>
      <c r="AZ137" s="125"/>
      <c r="BB137" s="123"/>
    </row>
    <row r="139" spans="1:54" x14ac:dyDescent="0.2">
      <c r="A139" s="200" t="str">
        <f>AF8</f>
        <v>Gruppe F</v>
      </c>
      <c r="B139" s="200"/>
      <c r="C139" s="200"/>
      <c r="D139" s="200"/>
      <c r="E139" s="201" t="str">
        <f>B140</f>
        <v>B2</v>
      </c>
      <c r="F139" s="201"/>
      <c r="G139" s="201"/>
      <c r="H139" s="201"/>
      <c r="I139" s="201" t="str">
        <f>B141</f>
        <v>B3</v>
      </c>
      <c r="J139" s="201"/>
      <c r="K139" s="201"/>
      <c r="L139" s="201"/>
      <c r="M139" s="201" t="str">
        <f>B142</f>
        <v>C2</v>
      </c>
      <c r="N139" s="201"/>
      <c r="O139" s="201"/>
      <c r="P139" s="201"/>
      <c r="Q139" s="201" t="str">
        <f>B143</f>
        <v>C3</v>
      </c>
      <c r="R139" s="201"/>
      <c r="S139" s="201"/>
      <c r="T139" s="201"/>
      <c r="U139" s="201" t="str">
        <f>B144</f>
        <v>B1</v>
      </c>
      <c r="V139" s="201"/>
      <c r="W139" s="201"/>
      <c r="X139" s="201"/>
      <c r="Y139" s="201" t="str">
        <f>B145</f>
        <v>C1</v>
      </c>
      <c r="Z139" s="201"/>
      <c r="AA139" s="201"/>
      <c r="AB139" s="201"/>
      <c r="AC139" s="202" t="s">
        <v>111</v>
      </c>
      <c r="AD139" s="202"/>
      <c r="AE139" s="202"/>
      <c r="AF139" s="202"/>
      <c r="AG139" s="203" t="s">
        <v>112</v>
      </c>
      <c r="AH139" s="203"/>
      <c r="AI139" s="203"/>
      <c r="AJ139" s="203"/>
      <c r="AK139" s="156" t="s">
        <v>113</v>
      </c>
      <c r="AL139" s="156"/>
      <c r="AY139" s="125"/>
      <c r="AZ139" s="125"/>
    </row>
    <row r="140" spans="1:54" x14ac:dyDescent="0.2">
      <c r="A140" s="14" t="s">
        <v>115</v>
      </c>
      <c r="B140" s="204" t="str">
        <f>IF(AH9="",AF9,AH9)</f>
        <v>B2</v>
      </c>
      <c r="C140" s="204"/>
      <c r="D140" s="204"/>
      <c r="E140" s="205" t="s">
        <v>114</v>
      </c>
      <c r="F140" s="206"/>
      <c r="G140" s="207" t="s">
        <v>114</v>
      </c>
      <c r="H140" s="208"/>
      <c r="I140" s="209">
        <f>IF(V95="",0,V95)</f>
        <v>0</v>
      </c>
      <c r="J140" s="210"/>
      <c r="K140" s="208">
        <f>IF(Y95="",0,Y95)</f>
        <v>0</v>
      </c>
      <c r="L140" s="211"/>
      <c r="M140" s="209">
        <f>IF(V82="",0,V82)</f>
        <v>0</v>
      </c>
      <c r="N140" s="210"/>
      <c r="O140" s="208">
        <f>IF(Y82="",0,Y82)</f>
        <v>0</v>
      </c>
      <c r="P140" s="211"/>
      <c r="Q140" s="209">
        <f>IF(Y72="",0,Y72)</f>
        <v>0</v>
      </c>
      <c r="R140" s="210"/>
      <c r="S140" s="208">
        <f>IF(V72="",0,V72)</f>
        <v>0</v>
      </c>
      <c r="T140" s="211"/>
      <c r="U140" s="209">
        <f>IF(Y97="",0,Y97)</f>
        <v>0</v>
      </c>
      <c r="V140" s="210"/>
      <c r="W140" s="208">
        <f>IF(V97="",0,V97)</f>
        <v>0</v>
      </c>
      <c r="X140" s="211"/>
      <c r="Y140" s="209">
        <f>IF(V64="",0,V64)</f>
        <v>0</v>
      </c>
      <c r="Z140" s="210"/>
      <c r="AA140" s="208">
        <f>IF(Y64="",0,Y64)</f>
        <v>0</v>
      </c>
      <c r="AB140" s="211"/>
      <c r="AC140" s="209">
        <f>+I140+M140+Q140+U140+Y140</f>
        <v>0</v>
      </c>
      <c r="AD140" s="210"/>
      <c r="AE140" s="208">
        <f>+K140+O140+S140+W140+AA140</f>
        <v>0</v>
      </c>
      <c r="AF140" s="211"/>
      <c r="AG140" s="209">
        <f>IF(I140&gt;K140,2)+IF(M140&gt;O140,2)+IF(Q140&gt;S140,2)+IF(U140&gt;W140,2)+IF(Y140&gt;AA140,2)</f>
        <v>0</v>
      </c>
      <c r="AH140" s="210"/>
      <c r="AI140" s="208">
        <f>IF(I140&lt;K140,2)+IF(M140&lt;O140,2)+IF(Q140&lt;S140,2)+IF(U140&lt;W140,2)+IF(Y140&lt;AA140,2)</f>
        <v>0</v>
      </c>
      <c r="AJ140" s="211"/>
      <c r="AK140" s="212"/>
      <c r="AL140" s="213"/>
      <c r="AY140" s="125"/>
      <c r="AZ140" s="125"/>
    </row>
    <row r="141" spans="1:54" x14ac:dyDescent="0.2">
      <c r="A141" s="14" t="s">
        <v>29</v>
      </c>
      <c r="B141" s="204" t="str">
        <f>IF(AH11="",AF11,AH11)</f>
        <v>B3</v>
      </c>
      <c r="C141" s="204"/>
      <c r="D141" s="204"/>
      <c r="E141" s="214" t="str">
        <f>CONCATENATE(I95,"-",L95)</f>
        <v>-</v>
      </c>
      <c r="F141" s="214"/>
      <c r="G141" s="214"/>
      <c r="H141" s="214"/>
      <c r="I141" s="205" t="s">
        <v>114</v>
      </c>
      <c r="J141" s="206"/>
      <c r="K141" s="207" t="s">
        <v>114</v>
      </c>
      <c r="L141" s="208"/>
      <c r="M141" s="209">
        <f>IF(Y70="",0,Y70)</f>
        <v>0</v>
      </c>
      <c r="N141" s="210"/>
      <c r="O141" s="208">
        <f>IF(V70="",0,V70)</f>
        <v>0</v>
      </c>
      <c r="P141" s="211"/>
      <c r="Q141" s="209">
        <f>IF(V62="",0,V62)</f>
        <v>0</v>
      </c>
      <c r="R141" s="210"/>
      <c r="S141" s="208">
        <f>IF(Y62="",0,Y62)</f>
        <v>0</v>
      </c>
      <c r="T141" s="211"/>
      <c r="U141" s="209">
        <f>IF(V96="",0,V96)</f>
        <v>0</v>
      </c>
      <c r="V141" s="210"/>
      <c r="W141" s="208">
        <f>IF(Y96="",0,Y96)</f>
        <v>0</v>
      </c>
      <c r="X141" s="211"/>
      <c r="Y141" s="209">
        <f>IF(V80="",0,V80)</f>
        <v>0</v>
      </c>
      <c r="Z141" s="210"/>
      <c r="AA141" s="208">
        <f>IF(Y80="",0,Y80)</f>
        <v>0</v>
      </c>
      <c r="AB141" s="211"/>
      <c r="AC141" s="209">
        <f>K140+M141+Q141+U141+Y141</f>
        <v>0</v>
      </c>
      <c r="AD141" s="210"/>
      <c r="AE141" s="208">
        <f>I140+O141+S141+W141+AA141</f>
        <v>0</v>
      </c>
      <c r="AF141" s="211"/>
      <c r="AG141" s="209">
        <f>IF(K140&gt;I140,2)+IF(M141&gt;O141,2)+IF(Q141&gt;S141,2)+IF(U141&gt;W141,2)+IF(Y141&gt;AA141,2)</f>
        <v>0</v>
      </c>
      <c r="AH141" s="210"/>
      <c r="AI141" s="208">
        <f>IF(K140&lt;I140,2)+IF(M141&lt;O141,2)+IF(Q141&lt;S141,2)+IF(U141&lt;W141,2)+IF(Y141&lt;AA141,2)</f>
        <v>0</v>
      </c>
      <c r="AJ141" s="211"/>
      <c r="AK141" s="212"/>
      <c r="AL141" s="213"/>
      <c r="AY141" s="125"/>
      <c r="AZ141" s="125"/>
      <c r="BB141" s="123"/>
    </row>
    <row r="142" spans="1:54" x14ac:dyDescent="0.2">
      <c r="A142" s="14" t="s">
        <v>228</v>
      </c>
      <c r="B142" s="204" t="str">
        <f>IF(AH10="",AF10,AH10)</f>
        <v>C2</v>
      </c>
      <c r="C142" s="204"/>
      <c r="D142" s="204"/>
      <c r="E142" s="214" t="str">
        <f>CONCATENATE(I82,"-",L82)</f>
        <v>15:50-2</v>
      </c>
      <c r="F142" s="214"/>
      <c r="G142" s="214"/>
      <c r="H142" s="214"/>
      <c r="I142" s="214" t="str">
        <f>CONCATENATE(I70,"-",L70)</f>
        <v>12:30-2</v>
      </c>
      <c r="J142" s="214"/>
      <c r="K142" s="214"/>
      <c r="L142" s="214"/>
      <c r="M142" s="205" t="s">
        <v>114</v>
      </c>
      <c r="N142" s="206"/>
      <c r="O142" s="207" t="s">
        <v>114</v>
      </c>
      <c r="P142" s="208"/>
      <c r="Q142" s="209">
        <f>IF(V100="",0,V100)</f>
        <v>0</v>
      </c>
      <c r="R142" s="210"/>
      <c r="S142" s="208">
        <f>IF(Y100="",0,Y100)</f>
        <v>0</v>
      </c>
      <c r="T142" s="211"/>
      <c r="U142" s="209">
        <f>IF(Y63="",0,Y63)</f>
        <v>0</v>
      </c>
      <c r="V142" s="210"/>
      <c r="W142" s="208">
        <f>IF(V63="",0,V63)</f>
        <v>0</v>
      </c>
      <c r="X142" s="211"/>
      <c r="Y142" s="209">
        <f>IF(Y98="",0,Y98)</f>
        <v>0</v>
      </c>
      <c r="Z142" s="210"/>
      <c r="AA142" s="208">
        <f>IF(V98="",0,V98)</f>
        <v>0</v>
      </c>
      <c r="AB142" s="211"/>
      <c r="AC142" s="209">
        <f>O140+O141+Q142+U142+Y142</f>
        <v>0</v>
      </c>
      <c r="AD142" s="210"/>
      <c r="AE142" s="208">
        <f>M140+M141+S142+W142+AA142</f>
        <v>0</v>
      </c>
      <c r="AF142" s="211"/>
      <c r="AG142" s="209">
        <f>IF(O140&gt;M140,2)+IF(M141&lt;O141,2)+IF(Q142&gt;S142,2)+IF(U142&gt;W142,2)+IF(Y142&gt;AA142,2)</f>
        <v>0</v>
      </c>
      <c r="AH142" s="210"/>
      <c r="AI142" s="208">
        <f>IF(O140&lt;M140,2)+IF(M141&gt;O141,2)+IF(Q142&lt;S142,2)+IF(U142&lt;W142,2)+IF(Y142&lt;AA142,2)</f>
        <v>0</v>
      </c>
      <c r="AJ142" s="211"/>
      <c r="AK142" s="212"/>
      <c r="AL142" s="213"/>
      <c r="AY142" s="125"/>
      <c r="AZ142" s="125"/>
    </row>
    <row r="143" spans="1:54" x14ac:dyDescent="0.2">
      <c r="A143" s="14" t="s">
        <v>26</v>
      </c>
      <c r="B143" s="204" t="str">
        <f>IF(AH12="",AF12,AH12)</f>
        <v>C3</v>
      </c>
      <c r="C143" s="204"/>
      <c r="D143" s="204"/>
      <c r="E143" s="214" t="str">
        <f>CONCATENATE(I72,"-",L72)</f>
        <v>13:20-1</v>
      </c>
      <c r="F143" s="214"/>
      <c r="G143" s="214"/>
      <c r="H143" s="214"/>
      <c r="I143" s="214" t="str">
        <f>CONCATENATE(I62,"-",L62)</f>
        <v>10:00-1</v>
      </c>
      <c r="J143" s="214"/>
      <c r="K143" s="214"/>
      <c r="L143" s="214"/>
      <c r="M143" s="214" t="str">
        <f>CONCATENATE(G100,"-",K100)</f>
        <v>-</v>
      </c>
      <c r="N143" s="214"/>
      <c r="O143" s="214"/>
      <c r="P143" s="214"/>
      <c r="Q143" s="205" t="s">
        <v>114</v>
      </c>
      <c r="R143" s="206"/>
      <c r="S143" s="207" t="s">
        <v>114</v>
      </c>
      <c r="T143" s="208"/>
      <c r="U143" s="209">
        <f>IF(Y81="",0,Y81)</f>
        <v>0</v>
      </c>
      <c r="V143" s="210"/>
      <c r="W143" s="208">
        <f>IF(V81="",0,V81)</f>
        <v>0</v>
      </c>
      <c r="X143" s="211"/>
      <c r="Y143" s="209">
        <f>IF(V99="",0,V99)</f>
        <v>0</v>
      </c>
      <c r="Z143" s="210"/>
      <c r="AA143" s="208">
        <f>IF(Y99="",0,Y99)</f>
        <v>0</v>
      </c>
      <c r="AB143" s="211"/>
      <c r="AC143" s="209">
        <f>S140+S141+S142+U143+Y143</f>
        <v>0</v>
      </c>
      <c r="AD143" s="210"/>
      <c r="AE143" s="208">
        <f>Q140+Q141+Q142+W143+AA143</f>
        <v>0</v>
      </c>
      <c r="AF143" s="211"/>
      <c r="AG143" s="209">
        <f>IF(S140&gt;Q140,2)+IF(S141&gt;Q141,2)+IF(S142&gt;Q142,2)+IF(U143&gt;W143,2)+IF(Y143&gt;AA143,2)</f>
        <v>0</v>
      </c>
      <c r="AH143" s="210"/>
      <c r="AI143" s="208">
        <f>IF(S140&lt;Q140,2)+IF(S141&lt;Q141,2)+IF(S142&lt;Q142,2)+IF(U143&lt;W143,2)+IF(Y143&lt;AA143,2)</f>
        <v>0</v>
      </c>
      <c r="AJ143" s="211"/>
      <c r="AK143" s="212"/>
      <c r="AL143" s="213"/>
      <c r="AY143" s="125"/>
      <c r="AZ143" s="125"/>
      <c r="BB143" s="123"/>
    </row>
    <row r="144" spans="1:54" x14ac:dyDescent="0.2">
      <c r="A144" s="14" t="s">
        <v>22</v>
      </c>
      <c r="B144" s="204" t="str">
        <f>IF(AH13="",AF13,AH13)</f>
        <v>B1</v>
      </c>
      <c r="C144" s="204"/>
      <c r="D144" s="204"/>
      <c r="E144" s="214" t="str">
        <f>CONCATENATE(I97,"-",L97)</f>
        <v>-</v>
      </c>
      <c r="F144" s="214"/>
      <c r="G144" s="214"/>
      <c r="H144" s="214"/>
      <c r="I144" s="214" t="str">
        <f>CONCATENATE(I96,"-",L96)</f>
        <v>-</v>
      </c>
      <c r="J144" s="214"/>
      <c r="K144" s="214"/>
      <c r="L144" s="214"/>
      <c r="M144" s="214" t="str">
        <f>CONCATENATE(I63,"-",L63)</f>
        <v>10:50-1</v>
      </c>
      <c r="N144" s="214"/>
      <c r="O144" s="214"/>
      <c r="P144" s="214"/>
      <c r="Q144" s="214" t="str">
        <f>CONCATENATE(I81,"-",L81)</f>
        <v>15:50-1</v>
      </c>
      <c r="R144" s="214"/>
      <c r="S144" s="214"/>
      <c r="T144" s="214"/>
      <c r="U144" s="205" t="s">
        <v>114</v>
      </c>
      <c r="V144" s="206"/>
      <c r="W144" s="207" t="s">
        <v>114</v>
      </c>
      <c r="X144" s="208"/>
      <c r="Y144" s="209">
        <f>IF(V73="",0,V73)</f>
        <v>0</v>
      </c>
      <c r="Z144" s="210"/>
      <c r="AA144" s="208">
        <f>IF(Y73="",0,Y73)</f>
        <v>0</v>
      </c>
      <c r="AB144" s="211"/>
      <c r="AC144" s="209">
        <f>W140+W141+W142+W143+Y144</f>
        <v>0</v>
      </c>
      <c r="AD144" s="210"/>
      <c r="AE144" s="208">
        <f>U140+U141+U142+U143+AA144</f>
        <v>0</v>
      </c>
      <c r="AF144" s="211"/>
      <c r="AG144" s="209">
        <f>IF(W140&gt;U140,2)+IF(W141&gt;U141,2)+IF(W142&gt;U142,2)+IF(W143&gt;U143,2)+IF(Y144&gt;AA144,2)</f>
        <v>0</v>
      </c>
      <c r="AH144" s="210"/>
      <c r="AI144" s="208">
        <f>IF(W140&lt;U140,2)+IF(W141&lt;U141,2)+IF(W142&lt;U142,2)+IF(W143&lt;U143,2)+IF(Y144&lt;AA144,2)</f>
        <v>0</v>
      </c>
      <c r="AJ144" s="211"/>
      <c r="AK144" s="212"/>
      <c r="AL144" s="213"/>
      <c r="AY144" s="125"/>
      <c r="AZ144" s="125"/>
      <c r="BB144" s="123"/>
    </row>
    <row r="145" spans="1:54" x14ac:dyDescent="0.2">
      <c r="A145" s="14" t="s">
        <v>24</v>
      </c>
      <c r="B145" s="204" t="str">
        <f>IF(AH14="",AF14,AH14)</f>
        <v>C1</v>
      </c>
      <c r="C145" s="204"/>
      <c r="D145" s="204"/>
      <c r="E145" s="214" t="str">
        <f>CONCATENATE(I64,"-",L64)</f>
        <v>10:50-2</v>
      </c>
      <c r="F145" s="214"/>
      <c r="G145" s="214"/>
      <c r="H145" s="214"/>
      <c r="I145" s="214" t="str">
        <f>CONCATENATE(I80,"-",L80)</f>
        <v>15.00-2</v>
      </c>
      <c r="J145" s="214"/>
      <c r="K145" s="214"/>
      <c r="L145" s="214"/>
      <c r="M145" s="214" t="str">
        <f>CONCATENATE(I98,"-",L98)</f>
        <v>-</v>
      </c>
      <c r="N145" s="214"/>
      <c r="O145" s="214"/>
      <c r="P145" s="214"/>
      <c r="Q145" s="214" t="str">
        <f>CONCATENATE(I99,"-",L99)</f>
        <v>-</v>
      </c>
      <c r="R145" s="214"/>
      <c r="S145" s="214"/>
      <c r="T145" s="214"/>
      <c r="U145" s="214" t="str">
        <f>CONCATENATE(I73,"-",L73)</f>
        <v>13:20-2</v>
      </c>
      <c r="V145" s="214"/>
      <c r="W145" s="214"/>
      <c r="X145" s="214"/>
      <c r="Y145" s="205" t="s">
        <v>114</v>
      </c>
      <c r="Z145" s="206"/>
      <c r="AA145" s="207" t="s">
        <v>114</v>
      </c>
      <c r="AB145" s="208"/>
      <c r="AC145" s="209">
        <f>AA140+AA141+AA142+AA143+AA144</f>
        <v>0</v>
      </c>
      <c r="AD145" s="210"/>
      <c r="AE145" s="208">
        <f>Y140+Y141+Y142+Y143+Y144</f>
        <v>0</v>
      </c>
      <c r="AF145" s="211"/>
      <c r="AG145" s="209">
        <f>IF(AA140&gt;Y140,2)+IF(AA141&gt;Y141,2)+IF(AA142&gt;Y142,2)+IF(AA143&gt;Y143,2)+IF(AA144&gt;Y144,2)</f>
        <v>0</v>
      </c>
      <c r="AH145" s="210"/>
      <c r="AI145" s="208">
        <f>IF(AA140&lt;Y140,2)+IF(AA141&lt;Y141,2)+IF(AA142&lt;Y142,2)+IF(AA143&lt;Y143,2)+IF(AA144&lt;Y144,2)</f>
        <v>0</v>
      </c>
      <c r="AJ145" s="211"/>
      <c r="AK145" s="212"/>
      <c r="AL145" s="213"/>
      <c r="AY145" s="125"/>
      <c r="AZ145" s="125"/>
      <c r="BB145" s="123"/>
    </row>
    <row r="146" spans="1:54" x14ac:dyDescent="0.2">
      <c r="AY146" s="125"/>
      <c r="AZ146" s="125"/>
    </row>
    <row r="147" spans="1:54" x14ac:dyDescent="0.2">
      <c r="A147" s="140" t="s">
        <v>36</v>
      </c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 t="s">
        <v>37</v>
      </c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  <c r="AA147" s="140"/>
      <c r="AB147" s="140"/>
      <c r="AC147" s="140"/>
      <c r="AD147" s="140"/>
      <c r="AE147" s="140"/>
      <c r="AF147" s="140"/>
      <c r="AG147" s="140"/>
      <c r="AH147" s="140"/>
      <c r="AI147" s="140"/>
      <c r="AJ147" s="140"/>
      <c r="AK147" s="140"/>
      <c r="AL147" s="140"/>
      <c r="AM147" s="140"/>
    </row>
    <row r="148" spans="1:54" x14ac:dyDescent="0.2">
      <c r="A148" s="140" t="s">
        <v>38</v>
      </c>
      <c r="B148" s="140"/>
      <c r="C148" s="140"/>
      <c r="D148" s="140"/>
      <c r="E148" s="140"/>
      <c r="F148" s="140" t="str">
        <f>IF(V89&gt;Y89,N89,IF(Y89&gt;V89,R89,CONCATENATE("Gew.",D89)))</f>
        <v>Gew.143</v>
      </c>
      <c r="G148" s="140"/>
      <c r="H148" s="140"/>
      <c r="I148" s="140"/>
      <c r="J148" s="140"/>
      <c r="K148" s="140"/>
      <c r="L148" s="140"/>
      <c r="M148" s="134" t="str">
        <f>IF(COUNTIF($AU$20:$AU$31,F148)=1,"Mannschaft spielt nicht am 6.6.","Mannschaft spielt am 6.6. als Platz "&amp;AQ158)</f>
        <v>Mannschaft spielt am 6.6. als Platz 1</v>
      </c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  <c r="AA148" s="140"/>
      <c r="AB148" s="140"/>
      <c r="AC148" s="140"/>
      <c r="AD148" s="140"/>
      <c r="AE148" s="140"/>
      <c r="AF148" s="140"/>
      <c r="AG148" s="140"/>
      <c r="AH148" s="140"/>
      <c r="AI148" s="140"/>
      <c r="AJ148" s="140"/>
      <c r="AK148" s="140"/>
      <c r="AL148" s="140"/>
      <c r="AM148" s="140"/>
      <c r="AN148" s="140"/>
      <c r="AQ148" s="140">
        <f>IF(COUNTIF($AU$20:$AU$27,F148)=1,0,1)</f>
        <v>1</v>
      </c>
      <c r="AR148" s="140" t="s">
        <v>39</v>
      </c>
      <c r="AS148" s="140">
        <v>1</v>
      </c>
      <c r="AT148" s="140" t="str">
        <f>IF(F148="Gew."&amp;D86,AV148,_xlfn.XLOOKUP(AR148,$M$107:$M$133,$F$107:$F$133,"",0))</f>
        <v/>
      </c>
      <c r="AU148" s="140"/>
      <c r="AV148" s="140" t="s">
        <v>40</v>
      </c>
      <c r="AW148" s="140"/>
      <c r="AX148" s="140"/>
    </row>
    <row r="149" spans="1:54" x14ac:dyDescent="0.2">
      <c r="A149" s="140" t="s">
        <v>41</v>
      </c>
      <c r="B149" s="140"/>
      <c r="C149" s="140"/>
      <c r="D149" s="140"/>
      <c r="E149" s="140"/>
      <c r="F149" s="140" t="str">
        <f>IF(V89&lt;Y89,N89,IF(Y89&lt;V89,R89,CONCATENATE("Verl.",D89)))</f>
        <v>Verl.143</v>
      </c>
      <c r="G149" s="140"/>
      <c r="H149" s="140"/>
      <c r="I149" s="140"/>
      <c r="J149" s="140"/>
      <c r="K149" s="140"/>
      <c r="L149" s="134"/>
      <c r="M149" s="134" t="str">
        <f>IF(COUNTIF($AU$20:$AU$31,F149)=1,"Mannschaft spielt nicht am 6.6.","Mannschaft spielt am 6.6. als Platz "&amp;AQ159)</f>
        <v>Mannschaft spielt am 6.6. als Platz 2</v>
      </c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  <c r="AA149" s="140"/>
      <c r="AB149" s="140"/>
      <c r="AC149" s="140"/>
      <c r="AD149" s="140"/>
      <c r="AE149" s="140"/>
      <c r="AF149" s="140"/>
      <c r="AG149" s="140"/>
      <c r="AH149" s="140"/>
      <c r="AI149" s="140"/>
      <c r="AJ149" s="140"/>
      <c r="AK149" s="140"/>
      <c r="AL149" s="140"/>
      <c r="AM149" s="140"/>
      <c r="AN149" s="140"/>
      <c r="AQ149" s="140">
        <f>IF(COUNTIF($AU$20:$AU$27,F149)=1,0+AQ148,1+AQ148)</f>
        <v>2</v>
      </c>
      <c r="AR149" s="140" t="s">
        <v>42</v>
      </c>
      <c r="AS149" s="140">
        <v>2</v>
      </c>
      <c r="AT149" s="140" t="str">
        <f>IF(F149="Verl."&amp;D86,AV149,_xlfn.XLOOKUP(AR149,$M$107:$M$133,$F$107:$F$133,"",0))</f>
        <v/>
      </c>
      <c r="AU149" s="140"/>
      <c r="AV149" s="140" t="s">
        <v>43</v>
      </c>
      <c r="AW149" s="140"/>
      <c r="AX149" s="140"/>
    </row>
    <row r="150" spans="1:54" x14ac:dyDescent="0.2">
      <c r="A150" s="140" t="s">
        <v>44</v>
      </c>
      <c r="B150" s="140"/>
      <c r="C150" s="140"/>
      <c r="D150" s="140"/>
      <c r="E150" s="140"/>
      <c r="F150" s="140" t="str">
        <f>IF(V88&gt;Y88,N88,IF(Y88&gt;V88,R88,CONCATENATE("Gew.",D88)))</f>
        <v>Gew.142</v>
      </c>
      <c r="G150" s="140"/>
      <c r="H150" s="140"/>
      <c r="I150" s="140"/>
      <c r="J150" s="140"/>
      <c r="K150" s="140"/>
      <c r="L150" s="134"/>
      <c r="M150" s="134" t="str">
        <f>IF(COUNTIF($AU$20:$AU$31,F150)=1,"Mannschaft spielt nicht am 6.6.","Mannschaft spielt am 6.6. als Platz "&amp;AQ160)</f>
        <v>Mannschaft spielt am 6.6. als Platz 3</v>
      </c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0"/>
      <c r="AA150" s="140"/>
      <c r="AB150" s="140"/>
      <c r="AC150" s="140"/>
      <c r="AD150" s="140"/>
      <c r="AE150" s="140"/>
      <c r="AF150" s="140"/>
      <c r="AG150" s="140"/>
      <c r="AH150" s="140"/>
      <c r="AI150" s="140"/>
      <c r="AJ150" s="140"/>
      <c r="AK150" s="140"/>
      <c r="AL150" s="140"/>
      <c r="AM150" s="140"/>
      <c r="AN150" s="140"/>
      <c r="AQ150" s="140">
        <f t="shared" ref="AQ150:AQ151" si="34">IF(COUNTIF($AU$20:$AU$27,F150)=1,0+AQ149,1+AQ149)</f>
        <v>3</v>
      </c>
      <c r="AR150" s="140" t="s">
        <v>45</v>
      </c>
      <c r="AS150" s="140">
        <v>3</v>
      </c>
      <c r="AT150" s="140" t="str">
        <f>IF(F150="Gew."&amp;D90,AV150,_xlfn.XLOOKUP(AR150,$M$107:$M$133,$F$107:$F$133,"",0))</f>
        <v/>
      </c>
      <c r="AU150" s="140"/>
      <c r="AV150" s="140" t="s">
        <v>46</v>
      </c>
      <c r="AW150" s="140"/>
      <c r="AX150" s="140"/>
    </row>
    <row r="151" spans="1:54" x14ac:dyDescent="0.2">
      <c r="A151" s="140" t="s">
        <v>47</v>
      </c>
      <c r="B151" s="140"/>
      <c r="C151" s="140"/>
      <c r="D151" s="140"/>
      <c r="E151" s="140"/>
      <c r="F151" s="140" t="str">
        <f>IF(V88&lt;Y88,N88,IF(Y88&lt;V88,R88,CONCATENATE("Verl.",D88)))</f>
        <v>Verl.142</v>
      </c>
      <c r="G151" s="140"/>
      <c r="H151" s="140"/>
      <c r="I151" s="140"/>
      <c r="J151" s="140"/>
      <c r="K151" s="140"/>
      <c r="L151" s="134"/>
      <c r="M151" s="134" t="str">
        <f>IF(COUNTIF($AU$20:$AU$31,F151)=1,"Mannschaft spielt nicht am 6.6.","Mannschaft spielt am 6.6. als Platz "&amp;AQ161)</f>
        <v>Mannschaft spielt am 6.6. als Platz 4</v>
      </c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/>
      <c r="AF151" s="140"/>
      <c r="AG151" s="140"/>
      <c r="AH151" s="140"/>
      <c r="AI151" s="140"/>
      <c r="AJ151" s="140"/>
      <c r="AK151" s="140"/>
      <c r="AL151" s="140"/>
      <c r="AM151" s="140"/>
      <c r="AN151" s="140"/>
      <c r="AQ151" s="140">
        <f t="shared" si="34"/>
        <v>4</v>
      </c>
      <c r="AR151" s="140" t="s">
        <v>48</v>
      </c>
      <c r="AS151" s="140">
        <v>4</v>
      </c>
      <c r="AT151" s="140" t="str">
        <f>IF(F151="Verl."&amp;D90,AV151,_xlfn.XLOOKUP(AR151,$M$107:$M$133,$F$107:$F$133,"",0))</f>
        <v/>
      </c>
      <c r="AU151" s="140"/>
      <c r="AV151" s="140" t="s">
        <v>49</v>
      </c>
      <c r="AW151" s="140"/>
      <c r="AX151" s="140"/>
    </row>
    <row r="152" spans="1:54" x14ac:dyDescent="0.2">
      <c r="A152" s="140"/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140"/>
      <c r="U152" s="140"/>
      <c r="V152" s="140"/>
      <c r="W152" s="140"/>
      <c r="X152" s="140"/>
      <c r="Y152" s="140"/>
      <c r="Z152" s="140"/>
      <c r="AA152" s="140"/>
      <c r="AB152" s="140"/>
      <c r="AC152" s="140"/>
      <c r="AD152" s="140"/>
      <c r="AE152" s="140"/>
      <c r="AF152" s="140"/>
      <c r="AG152" s="140"/>
      <c r="AH152" s="140"/>
      <c r="AI152" s="140"/>
      <c r="AJ152" s="140"/>
      <c r="AK152" s="140"/>
      <c r="AL152" s="140"/>
      <c r="AM152" s="140"/>
      <c r="AN152" s="140"/>
      <c r="AQ152" s="140"/>
      <c r="AR152" s="140"/>
      <c r="AS152" s="140"/>
      <c r="AT152" s="140"/>
      <c r="AU152" s="140"/>
      <c r="AV152" s="140"/>
      <c r="AW152" s="140"/>
      <c r="AX152" s="140"/>
    </row>
    <row r="153" spans="1:54" x14ac:dyDescent="0.2">
      <c r="A153" s="140"/>
      <c r="B153" s="140"/>
      <c r="C153" s="140"/>
      <c r="D153" s="140"/>
      <c r="E153" s="140"/>
      <c r="F153" s="140" t="s">
        <v>50</v>
      </c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  <c r="AA153" s="140"/>
      <c r="AB153" s="140"/>
      <c r="AC153" s="140"/>
      <c r="AD153" s="140"/>
      <c r="AE153" s="140"/>
      <c r="AF153" s="140"/>
      <c r="AG153" s="140"/>
      <c r="AH153" s="140"/>
      <c r="AI153" s="140"/>
      <c r="AJ153" s="140"/>
      <c r="AK153" s="140"/>
      <c r="AL153" s="140"/>
      <c r="AM153" s="140"/>
      <c r="AN153" s="140"/>
      <c r="AQ153" s="140"/>
      <c r="AR153" s="140"/>
      <c r="AS153" s="140"/>
      <c r="AT153" s="140"/>
      <c r="AU153" s="140"/>
      <c r="AV153" s="140"/>
      <c r="AW153" s="140"/>
      <c r="AX153" s="140"/>
    </row>
    <row r="154" spans="1:54" x14ac:dyDescent="0.2">
      <c r="A154" s="140" t="s">
        <v>215</v>
      </c>
      <c r="B154" s="140"/>
      <c r="C154" s="140"/>
      <c r="D154" s="140"/>
      <c r="E154" s="140"/>
      <c r="F154" s="140" t="str">
        <f>IF(V87&gt;Y87,N87,IF(Y87&gt;V87,R87,CONCATENATE("Gew.",D87)))</f>
        <v>Gew.141</v>
      </c>
      <c r="G154" s="140"/>
      <c r="H154" s="140"/>
      <c r="I154" s="140"/>
      <c r="J154" s="140"/>
      <c r="K154" s="140"/>
      <c r="L154" s="140"/>
      <c r="M154" s="140" t="str">
        <f>IF(AT154&lt;5,"Mannschaft spielt am 6.6. als Platz "&amp;AT154,"")</f>
        <v/>
      </c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0"/>
      <c r="AQ154" s="140"/>
      <c r="AR154" s="188"/>
      <c r="AS154" s="188"/>
      <c r="AT154" s="140">
        <f>IF(AQ151&lt;5,AQ151+1,"")</f>
        <v>5</v>
      </c>
      <c r="AU154" s="140"/>
      <c r="AV154" s="140"/>
      <c r="AW154" s="140"/>
      <c r="AX154" s="140"/>
    </row>
    <row r="155" spans="1:54" x14ac:dyDescent="0.2">
      <c r="A155" s="140" t="s">
        <v>216</v>
      </c>
      <c r="B155" s="140"/>
      <c r="C155" s="140"/>
      <c r="D155" s="140"/>
      <c r="E155" s="140"/>
      <c r="F155" s="140" t="str">
        <f>IF(V87&lt;Y87,N87,IF(Y87&lt;V87,R87,CONCATENATE("Verl.",D87)))</f>
        <v>Verl.141</v>
      </c>
      <c r="G155" s="140"/>
      <c r="H155" s="140"/>
      <c r="I155" s="140"/>
      <c r="J155" s="140"/>
      <c r="K155" s="140"/>
      <c r="L155" s="140"/>
      <c r="M155" s="140" t="str">
        <f>IF(AT155&lt;5,"Mannschaft spielt am 6.6. als Platz "&amp;AT155,"")</f>
        <v/>
      </c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40"/>
      <c r="AG155" s="140"/>
      <c r="AH155" s="140"/>
      <c r="AI155" s="140"/>
      <c r="AJ155" s="140"/>
      <c r="AK155" s="140"/>
      <c r="AL155" s="140"/>
      <c r="AM155" s="140"/>
      <c r="AN155" s="140"/>
      <c r="AQ155" s="140"/>
      <c r="AR155" s="188"/>
      <c r="AS155" s="188"/>
      <c r="AT155" s="140" t="str">
        <f>IF(AT154&lt;5,AT154+1,"")</f>
        <v/>
      </c>
      <c r="AU155" s="140"/>
      <c r="AV155" s="140"/>
      <c r="AW155" s="140"/>
      <c r="AX155" s="140"/>
    </row>
    <row r="156" spans="1:54" x14ac:dyDescent="0.2">
      <c r="A156" s="140" t="s">
        <v>217</v>
      </c>
      <c r="B156" s="140"/>
      <c r="C156" s="140"/>
      <c r="D156" s="140"/>
      <c r="E156" s="140"/>
      <c r="F156" s="140" t="str">
        <f>IF(V86&gt;Y86,N86,IF(Y86&gt;V86,R86,CONCATENATE("Gew.",D86)))</f>
        <v>Gew.140</v>
      </c>
      <c r="G156" s="140"/>
      <c r="H156" s="140"/>
      <c r="I156" s="140"/>
      <c r="J156" s="140"/>
      <c r="K156" s="140"/>
      <c r="L156" s="140"/>
      <c r="M156" s="140" t="str">
        <f t="shared" ref="M156:M157" si="35">IF(AT156&lt;5,"Mannschaft spielt am Sonntag als Platz "&amp;AT156,"")</f>
        <v/>
      </c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40"/>
      <c r="Z156" s="140"/>
      <c r="AA156" s="140"/>
      <c r="AB156" s="140"/>
      <c r="AC156" s="140"/>
      <c r="AD156" s="140"/>
      <c r="AE156" s="140"/>
      <c r="AF156" s="140"/>
      <c r="AG156" s="140"/>
      <c r="AH156" s="140"/>
      <c r="AI156" s="140"/>
      <c r="AJ156" s="140"/>
      <c r="AK156" s="140"/>
      <c r="AL156" s="140"/>
      <c r="AM156" s="140"/>
      <c r="AN156" s="140"/>
      <c r="AQ156" s="140"/>
      <c r="AR156" s="188"/>
      <c r="AS156" s="188"/>
      <c r="AT156" s="140" t="str">
        <f>IF(AT155&lt;5,AT155+1,"")</f>
        <v/>
      </c>
      <c r="AU156" s="140"/>
      <c r="AV156" s="140"/>
      <c r="AW156" s="140"/>
      <c r="AX156" s="140"/>
    </row>
    <row r="157" spans="1:54" x14ac:dyDescent="0.2">
      <c r="A157" s="140" t="s">
        <v>218</v>
      </c>
      <c r="B157" s="140"/>
      <c r="C157" s="140"/>
      <c r="D157" s="140"/>
      <c r="E157" s="140"/>
      <c r="F157" s="140" t="str">
        <f>IF(V86&lt;Y86,N86,IF(Y86&lt;V86,R86,CONCATENATE("Verl.",D86)))</f>
        <v>Verl.140</v>
      </c>
      <c r="G157" s="140"/>
      <c r="H157" s="140"/>
      <c r="I157" s="140"/>
      <c r="J157" s="140"/>
      <c r="K157" s="140"/>
      <c r="L157" s="140"/>
      <c r="M157" s="140" t="str">
        <f t="shared" si="35"/>
        <v/>
      </c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  <c r="AA157" s="140"/>
      <c r="AB157" s="140"/>
      <c r="AC157" s="140"/>
      <c r="AD157" s="140"/>
      <c r="AE157" s="140"/>
      <c r="AF157" s="140"/>
      <c r="AG157" s="140"/>
      <c r="AH157" s="140"/>
      <c r="AI157" s="140"/>
      <c r="AJ157" s="140"/>
      <c r="AK157" s="140"/>
      <c r="AL157" s="140"/>
      <c r="AM157" s="140"/>
      <c r="AN157" s="140"/>
      <c r="AQ157" s="140"/>
      <c r="AR157" s="188"/>
      <c r="AS157" s="188"/>
      <c r="AT157" s="140" t="str">
        <f>IF(AT156&lt;5,AT156+1,"")</f>
        <v/>
      </c>
      <c r="AU157" s="140"/>
      <c r="AV157" s="140"/>
      <c r="AW157" s="140"/>
      <c r="AX157" s="140"/>
    </row>
    <row r="158" spans="1:54" x14ac:dyDescent="0.2">
      <c r="A158" s="140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  <c r="Y158" s="140"/>
      <c r="Z158" s="140"/>
      <c r="AA158" s="140"/>
      <c r="AB158" s="140"/>
      <c r="AC158" s="140"/>
      <c r="AD158" s="140"/>
      <c r="AE158" s="140"/>
      <c r="AF158" s="140"/>
      <c r="AG158" s="140"/>
      <c r="AH158" s="140"/>
      <c r="AI158" s="140"/>
      <c r="AJ158" s="140"/>
      <c r="AK158" s="140"/>
      <c r="AL158" s="140"/>
      <c r="AM158" s="140"/>
      <c r="AN158" s="140"/>
      <c r="AQ158" s="140">
        <f>IF(COUNTIF($AU$20:$AU$31,F148)=1,0,1)</f>
        <v>1</v>
      </c>
      <c r="AR158" s="140" t="s">
        <v>221</v>
      </c>
      <c r="AS158" s="140"/>
      <c r="AT158" s="140"/>
      <c r="AU158" s="140"/>
      <c r="AV158" s="140"/>
      <c r="AW158" s="140"/>
      <c r="AX158" s="140"/>
    </row>
    <row r="159" spans="1:54" x14ac:dyDescent="0.2">
      <c r="A159" s="140" t="s">
        <v>51</v>
      </c>
      <c r="B159" s="140"/>
      <c r="C159" s="140"/>
      <c r="D159" s="140"/>
      <c r="E159" s="140"/>
      <c r="F159" s="140" t="str">
        <f>IF(AK132=5,B132,IF(AK133=5,B133,IF(AK134=5,B134,IF(AK135=5,B135,IF(AK136=5,B136,IF(AK137=5,B137,"E5"))))))</f>
        <v>E5</v>
      </c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  <c r="X159" s="140"/>
      <c r="Y159" s="140"/>
      <c r="Z159" s="140"/>
      <c r="AA159" s="140"/>
      <c r="AB159" s="140"/>
      <c r="AC159" s="140"/>
      <c r="AD159" s="140"/>
      <c r="AE159" s="140"/>
      <c r="AF159" s="140"/>
      <c r="AG159" s="140"/>
      <c r="AH159" s="140"/>
      <c r="AI159" s="140"/>
      <c r="AJ159" s="140"/>
      <c r="AK159" s="140"/>
      <c r="AL159" s="140"/>
      <c r="AM159" s="140"/>
      <c r="AN159" s="140"/>
      <c r="AQ159" s="140">
        <f>IF(COUNTIF($AU$20:$AU$31,F149)=1,0+AQ158,1+AQ158)</f>
        <v>2</v>
      </c>
      <c r="AR159" s="140" t="s">
        <v>222</v>
      </c>
      <c r="AS159" s="140"/>
      <c r="AT159" s="140"/>
      <c r="AU159" s="140"/>
      <c r="AV159" s="140"/>
      <c r="AW159" s="140"/>
      <c r="AX159" s="140"/>
    </row>
    <row r="160" spans="1:54" x14ac:dyDescent="0.2">
      <c r="A160" s="140"/>
      <c r="B160" s="140"/>
      <c r="C160" s="140"/>
      <c r="D160" s="140"/>
      <c r="E160" s="140"/>
      <c r="F160" s="140" t="str">
        <f>IF(AK140=5,B140,IF(AK141=5,B141,IF(AK142=5,B142,IF(AK143=5,B143,IF(AK144=5,B144,IF(AK145=5,B145,"F5"))))))</f>
        <v>F5</v>
      </c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140"/>
      <c r="U160" s="140"/>
      <c r="V160" s="140"/>
      <c r="W160" s="140"/>
      <c r="X160" s="140"/>
      <c r="Y160" s="140"/>
      <c r="Z160" s="140"/>
      <c r="AA160" s="140"/>
      <c r="AB160" s="140"/>
      <c r="AC160" s="140"/>
      <c r="AD160" s="140"/>
      <c r="AE160" s="140"/>
      <c r="AF160" s="140"/>
      <c r="AG160" s="140"/>
      <c r="AH160" s="140"/>
      <c r="AI160" s="140"/>
      <c r="AJ160" s="140"/>
      <c r="AK160" s="140"/>
      <c r="AL160" s="140"/>
      <c r="AM160" s="140"/>
      <c r="AN160" s="140"/>
      <c r="AQ160" s="140">
        <f>IF(COUNTIF($AU$20:$AU$31,F150)=1,0+AQ159,1+AQ159)</f>
        <v>3</v>
      </c>
      <c r="AR160" s="140" t="s">
        <v>223</v>
      </c>
      <c r="AS160" s="140"/>
      <c r="AT160" s="140"/>
      <c r="AU160" s="140"/>
      <c r="AV160" s="140"/>
      <c r="AW160" s="140"/>
      <c r="AX160" s="140"/>
    </row>
    <row r="161" spans="1:50" x14ac:dyDescent="0.2">
      <c r="A161" s="140" t="s">
        <v>219</v>
      </c>
      <c r="B161" s="140"/>
      <c r="C161" s="140"/>
      <c r="D161" s="140"/>
      <c r="E161" s="140"/>
      <c r="F161" s="140" t="str">
        <f>IF(AK132=6,B132,IF(AK133=6,B133,IF(AK134=6,B134,IF(AK135=6,B135,IF(AK136=6,B136,IF(AK137=6,B137,"E6"))))))</f>
        <v>E6</v>
      </c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  <c r="Y161" s="140"/>
      <c r="Z161" s="140"/>
      <c r="AA161" s="140"/>
      <c r="AB161" s="140"/>
      <c r="AC161" s="140"/>
      <c r="AD161" s="140"/>
      <c r="AE161" s="140"/>
      <c r="AF161" s="140"/>
      <c r="AG161" s="140"/>
      <c r="AH161" s="140"/>
      <c r="AI161" s="140"/>
      <c r="AJ161" s="140"/>
      <c r="AK161" s="140"/>
      <c r="AL161" s="140"/>
      <c r="AM161" s="140"/>
      <c r="AN161" s="140"/>
      <c r="AQ161" s="140">
        <f>IF(COUNTIF($AU$20:$AU$31,F151)=1,0+AQ160,1+AQ160)</f>
        <v>4</v>
      </c>
      <c r="AR161" s="140" t="s">
        <v>224</v>
      </c>
      <c r="AS161" s="140"/>
      <c r="AT161" s="140"/>
      <c r="AU161" s="140"/>
      <c r="AV161" s="140"/>
      <c r="AW161" s="140"/>
      <c r="AX161" s="140"/>
    </row>
    <row r="162" spans="1:50" x14ac:dyDescent="0.2">
      <c r="A162" s="140"/>
      <c r="B162" s="140"/>
      <c r="C162" s="140"/>
      <c r="D162" s="140"/>
      <c r="E162" s="140"/>
      <c r="F162" s="140" t="str">
        <f>IF(AK140=6,B140,IF(AK141=6,B141,IF(AK142=6,B142,IF(AK143=6,B143,IF(AK144=6,B144,IF(AK145=6,B145,"F6"))))))</f>
        <v>F6</v>
      </c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140"/>
      <c r="U162" s="140"/>
      <c r="V162" s="140"/>
      <c r="W162" s="140"/>
      <c r="X162" s="140"/>
      <c r="Y162" s="140"/>
      <c r="Z162" s="140"/>
      <c r="AA162" s="140"/>
      <c r="AB162" s="140"/>
      <c r="AC162" s="140"/>
      <c r="AD162" s="140"/>
      <c r="AE162" s="140"/>
      <c r="AF162" s="140"/>
      <c r="AG162" s="140"/>
      <c r="AH162" s="140"/>
      <c r="AI162" s="140"/>
      <c r="AJ162" s="140"/>
      <c r="AK162" s="140"/>
      <c r="AL162" s="140"/>
      <c r="AM162" s="140"/>
      <c r="AN162" s="140"/>
      <c r="AQ162" s="140"/>
      <c r="AR162" s="136"/>
      <c r="AS162" s="140">
        <v>1</v>
      </c>
      <c r="AT162" s="140" t="str">
        <f>IF(F148="Gew."&amp;D89,AV162,_xlfn.XLOOKUP(AR158,$M$148:$M$157,$F$148:$F$157,"",0))</f>
        <v>R2-1</v>
      </c>
      <c r="AU162" s="140"/>
      <c r="AV162" s="140" t="s">
        <v>40</v>
      </c>
      <c r="AW162" s="140"/>
      <c r="AX162" s="140"/>
    </row>
    <row r="163" spans="1:50" x14ac:dyDescent="0.2">
      <c r="A163" s="140" t="s">
        <v>220</v>
      </c>
      <c r="B163" s="140"/>
      <c r="C163" s="140"/>
      <c r="D163" s="140"/>
      <c r="E163" s="140"/>
      <c r="F163" s="140" t="str">
        <f xml:space="preserve">
IF(AC114=4,B114,IF(AC115=4,B115,IF(AC116=4,B116,IF(AC117=4,B117,"B4"))))&amp;", "&amp;
IF(AC120=4,B120,IF(AC121=4,B121,IF(AC122=4,B122,IF(AC123=4,B123,"C4"))))&amp;", "&amp;
IF(AC126=4,B126,IF(AC127=4,B127,IF(AC128=4,B128,IF(AC129=4,B129,"D4"))))</f>
        <v>B4, C4, D4</v>
      </c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40"/>
      <c r="Z163" s="140"/>
      <c r="AA163" s="140"/>
      <c r="AB163" s="140"/>
      <c r="AC163" s="140"/>
      <c r="AD163" s="140"/>
      <c r="AE163" s="140"/>
      <c r="AF163" s="140"/>
      <c r="AG163" s="140"/>
      <c r="AH163" s="140"/>
      <c r="AI163" s="140"/>
      <c r="AJ163" s="140"/>
      <c r="AK163" s="140"/>
      <c r="AL163" s="140"/>
      <c r="AM163" s="140"/>
      <c r="AN163" s="140"/>
      <c r="AQ163" s="140"/>
      <c r="AR163" s="136"/>
      <c r="AS163" s="140">
        <v>2</v>
      </c>
      <c r="AT163" s="140" t="str">
        <f>IF(F149="Verl."&amp;D89,AV163,_xlfn.XLOOKUP(AR159,$M$148:$M$157,$F$148:$F$157,"",0))</f>
        <v>R2-2</v>
      </c>
      <c r="AU163" s="140"/>
      <c r="AV163" s="140" t="s">
        <v>43</v>
      </c>
      <c r="AW163" s="140"/>
      <c r="AX163" s="140"/>
    </row>
    <row r="164" spans="1:50" x14ac:dyDescent="0.2">
      <c r="A164" s="140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  <c r="AA164" s="140"/>
      <c r="AB164" s="140"/>
      <c r="AC164" s="140"/>
      <c r="AD164" s="140"/>
      <c r="AE164" s="140"/>
      <c r="AF164" s="140"/>
      <c r="AG164" s="140"/>
      <c r="AH164" s="140"/>
      <c r="AI164" s="140"/>
      <c r="AJ164" s="140"/>
      <c r="AK164" s="140"/>
      <c r="AL164" s="140"/>
      <c r="AM164" s="140"/>
      <c r="AN164" s="140"/>
      <c r="AQ164" s="140"/>
      <c r="AR164" s="136"/>
      <c r="AS164" s="140">
        <v>3</v>
      </c>
      <c r="AT164" s="140" t="str">
        <f>IF(F150="Gew."&amp;D88,AV164,_xlfn.XLOOKUP(AR160,$M$148:$M$157,$F$148:$F$157,"",0))</f>
        <v>R2-3</v>
      </c>
      <c r="AU164" s="140"/>
      <c r="AV164" s="140" t="s">
        <v>46</v>
      </c>
      <c r="AW164" s="140"/>
      <c r="AX164" s="140"/>
    </row>
    <row r="165" spans="1:50" x14ac:dyDescent="0.2">
      <c r="A165" s="237" t="s">
        <v>52</v>
      </c>
      <c r="B165" s="237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  <c r="W165" s="237"/>
      <c r="X165" s="237"/>
      <c r="Y165" s="237"/>
      <c r="Z165" s="237"/>
      <c r="AA165" s="237"/>
      <c r="AB165" s="237"/>
      <c r="AC165" s="237"/>
      <c r="AD165" s="237"/>
      <c r="AE165" s="237"/>
      <c r="AF165" s="237"/>
      <c r="AG165" s="237"/>
      <c r="AH165" s="237"/>
      <c r="AI165" s="237"/>
      <c r="AJ165" s="237"/>
      <c r="AK165" s="237"/>
      <c r="AL165" s="237"/>
      <c r="AM165" s="237"/>
      <c r="AN165" s="237"/>
      <c r="AQ165" s="140"/>
      <c r="AR165" s="136"/>
      <c r="AS165" s="140">
        <v>4</v>
      </c>
      <c r="AT165" s="140" t="str">
        <f>IF(F151="Verl."&amp;D88,AV165,_xlfn.XLOOKUP(AR161,$M$148:$M$157,$F$148:$F$157,"",0))</f>
        <v>R2-4</v>
      </c>
      <c r="AU165" s="140"/>
      <c r="AV165" s="140" t="s">
        <v>49</v>
      </c>
      <c r="AW165" s="140"/>
      <c r="AX165" s="140"/>
    </row>
    <row r="166" spans="1:50" x14ac:dyDescent="0.2">
      <c r="A166" s="237"/>
      <c r="B166" s="237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7"/>
      <c r="N166" s="237"/>
      <c r="O166" s="237"/>
      <c r="P166" s="237"/>
      <c r="Q166" s="237"/>
      <c r="R166" s="237"/>
      <c r="S166" s="237"/>
      <c r="T166" s="237"/>
      <c r="U166" s="237"/>
      <c r="V166" s="237"/>
      <c r="W166" s="237"/>
      <c r="X166" s="237"/>
      <c r="Y166" s="237"/>
      <c r="Z166" s="237"/>
      <c r="AA166" s="237"/>
      <c r="AB166" s="237"/>
      <c r="AC166" s="237"/>
      <c r="AD166" s="237"/>
      <c r="AE166" s="237"/>
      <c r="AF166" s="237"/>
      <c r="AG166" s="237"/>
      <c r="AH166" s="237"/>
      <c r="AI166" s="237"/>
      <c r="AJ166" s="237"/>
      <c r="AK166" s="237"/>
      <c r="AL166" s="237"/>
      <c r="AM166" s="237"/>
      <c r="AN166" s="237"/>
    </row>
    <row r="167" spans="1:50" ht="12.75" customHeight="1" x14ac:dyDescent="0.2"/>
  </sheetData>
  <sheetProtection sheet="1" selectLockedCells="1"/>
  <sortState ref="BF27:BF49">
    <sortCondition ref="BF27:BF49"/>
  </sortState>
  <mergeCells count="1166">
    <mergeCell ref="A69:C69"/>
    <mergeCell ref="D69:E69"/>
    <mergeCell ref="F69:H69"/>
    <mergeCell ref="I69:K69"/>
    <mergeCell ref="L69:M69"/>
    <mergeCell ref="N69:T69"/>
    <mergeCell ref="V69:Z69"/>
    <mergeCell ref="AB69:AH69"/>
    <mergeCell ref="AI69:AO69"/>
    <mergeCell ref="A76:AN76"/>
    <mergeCell ref="I71:K71"/>
    <mergeCell ref="L71:M71"/>
    <mergeCell ref="N71:P71"/>
    <mergeCell ref="L75:M75"/>
    <mergeCell ref="N75:P75"/>
    <mergeCell ref="R71:T71"/>
    <mergeCell ref="V71:W71"/>
    <mergeCell ref="Y71:Z71"/>
    <mergeCell ref="AB71:AD71"/>
    <mergeCell ref="A73:C73"/>
    <mergeCell ref="D73:E73"/>
    <mergeCell ref="F73:H73"/>
    <mergeCell ref="A70:C70"/>
    <mergeCell ref="D70:E70"/>
    <mergeCell ref="F70:H70"/>
    <mergeCell ref="I70:K70"/>
    <mergeCell ref="L70:M70"/>
    <mergeCell ref="AB72:AD72"/>
    <mergeCell ref="AF72:AH72"/>
    <mergeCell ref="AK72:AM72"/>
    <mergeCell ref="R70:T70"/>
    <mergeCell ref="V70:W70"/>
    <mergeCell ref="U137:X137"/>
    <mergeCell ref="Y140:Z140"/>
    <mergeCell ref="A86:C86"/>
    <mergeCell ref="D86:E86"/>
    <mergeCell ref="F86:H86"/>
    <mergeCell ref="I86:K86"/>
    <mergeCell ref="L86:M86"/>
    <mergeCell ref="R86:T86"/>
    <mergeCell ref="N86:P86"/>
    <mergeCell ref="V86:W86"/>
    <mergeCell ref="Y86:Z86"/>
    <mergeCell ref="AB86:AD86"/>
    <mergeCell ref="AF86:AH86"/>
    <mergeCell ref="AK86:AM86"/>
    <mergeCell ref="A90:AN90"/>
    <mergeCell ref="A87:C87"/>
    <mergeCell ref="D87:E87"/>
    <mergeCell ref="F87:H87"/>
    <mergeCell ref="I87:K87"/>
    <mergeCell ref="L87:M87"/>
    <mergeCell ref="R87:T87"/>
    <mergeCell ref="N87:P87"/>
    <mergeCell ref="V87:W87"/>
    <mergeCell ref="Y87:Z87"/>
    <mergeCell ref="AB87:AD87"/>
    <mergeCell ref="AF87:AH87"/>
    <mergeCell ref="AK87:AM87"/>
    <mergeCell ref="AC134:AD134"/>
    <mergeCell ref="AE134:AF134"/>
    <mergeCell ref="AA129:AB129"/>
    <mergeCell ref="U134:V134"/>
    <mergeCell ref="R96:T96"/>
    <mergeCell ref="A165:AN166"/>
    <mergeCell ref="AR154:AS154"/>
    <mergeCell ref="AR155:AS155"/>
    <mergeCell ref="AR156:AS156"/>
    <mergeCell ref="AR157:AS157"/>
    <mergeCell ref="Y89:Z89"/>
    <mergeCell ref="AB89:AD89"/>
    <mergeCell ref="AF89:AH89"/>
    <mergeCell ref="AK89:AM89"/>
    <mergeCell ref="A88:C88"/>
    <mergeCell ref="D88:E88"/>
    <mergeCell ref="F88:H88"/>
    <mergeCell ref="I88:K88"/>
    <mergeCell ref="L88:M88"/>
    <mergeCell ref="N88:P88"/>
    <mergeCell ref="R88:T88"/>
    <mergeCell ref="V88:W88"/>
    <mergeCell ref="Y88:Z88"/>
    <mergeCell ref="AB88:AD88"/>
    <mergeCell ref="AF88:AH88"/>
    <mergeCell ref="AK88:AM88"/>
    <mergeCell ref="M144:P144"/>
    <mergeCell ref="AC144:AD144"/>
    <mergeCell ref="Y137:Z137"/>
    <mergeCell ref="AA137:AB137"/>
    <mergeCell ref="AC137:AD137"/>
    <mergeCell ref="AE137:AF137"/>
    <mergeCell ref="B137:D137"/>
    <mergeCell ref="E137:H137"/>
    <mergeCell ref="I137:L137"/>
    <mergeCell ref="M137:P137"/>
    <mergeCell ref="Y144:Z144"/>
    <mergeCell ref="A66:C66"/>
    <mergeCell ref="D66:E66"/>
    <mergeCell ref="F66:H66"/>
    <mergeCell ref="I66:K66"/>
    <mergeCell ref="L66:M66"/>
    <mergeCell ref="N66:P66"/>
    <mergeCell ref="AA145:AB145"/>
    <mergeCell ref="U144:V144"/>
    <mergeCell ref="W144:X144"/>
    <mergeCell ref="AE145:AF145"/>
    <mergeCell ref="AG145:AH145"/>
    <mergeCell ref="AI145:AJ145"/>
    <mergeCell ref="AK145:AL145"/>
    <mergeCell ref="AF71:AH71"/>
    <mergeCell ref="AK71:AM71"/>
    <mergeCell ref="A71:C71"/>
    <mergeCell ref="D71:E71"/>
    <mergeCell ref="F71:H71"/>
    <mergeCell ref="AG144:AH144"/>
    <mergeCell ref="AI144:AJ144"/>
    <mergeCell ref="AK144:AL144"/>
    <mergeCell ref="B145:D145"/>
    <mergeCell ref="E145:H145"/>
    <mergeCell ref="I145:L145"/>
    <mergeCell ref="M145:P145"/>
    <mergeCell ref="AC145:AD145"/>
    <mergeCell ref="AG137:AH137"/>
    <mergeCell ref="AI137:AJ137"/>
    <mergeCell ref="AK137:AL137"/>
    <mergeCell ref="B144:D144"/>
    <mergeCell ref="E144:H144"/>
    <mergeCell ref="I144:L144"/>
    <mergeCell ref="U143:V143"/>
    <mergeCell ref="W143:X143"/>
    <mergeCell ref="R79:T79"/>
    <mergeCell ref="V79:W79"/>
    <mergeCell ref="Y79:Z79"/>
    <mergeCell ref="AB79:AD79"/>
    <mergeCell ref="AF79:AH79"/>
    <mergeCell ref="AK79:AM79"/>
    <mergeCell ref="A79:C79"/>
    <mergeCell ref="D79:E79"/>
    <mergeCell ref="F79:H79"/>
    <mergeCell ref="I79:K79"/>
    <mergeCell ref="L79:M79"/>
    <mergeCell ref="N79:P79"/>
    <mergeCell ref="R75:T75"/>
    <mergeCell ref="V75:W75"/>
    <mergeCell ref="Y75:Z75"/>
    <mergeCell ref="AB75:AD75"/>
    <mergeCell ref="AF75:AH75"/>
    <mergeCell ref="AK75:AM75"/>
    <mergeCell ref="A75:C75"/>
    <mergeCell ref="D75:E75"/>
    <mergeCell ref="F75:H75"/>
    <mergeCell ref="I75:K75"/>
    <mergeCell ref="U142:V142"/>
    <mergeCell ref="W142:X142"/>
    <mergeCell ref="Y142:Z142"/>
    <mergeCell ref="AA142:AB142"/>
    <mergeCell ref="Y143:Z143"/>
    <mergeCell ref="AA143:AB143"/>
    <mergeCell ref="Q136:T136"/>
    <mergeCell ref="Q137:T137"/>
    <mergeCell ref="AA144:AB144"/>
    <mergeCell ref="U145:X145"/>
    <mergeCell ref="Y145:Z145"/>
    <mergeCell ref="AE143:AF143"/>
    <mergeCell ref="AE144:AF144"/>
    <mergeCell ref="B141:D141"/>
    <mergeCell ref="AB64:AD64"/>
    <mergeCell ref="AA136:AB136"/>
    <mergeCell ref="AC136:AD136"/>
    <mergeCell ref="AE136:AF136"/>
    <mergeCell ref="AG136:AH136"/>
    <mergeCell ref="AI136:AJ136"/>
    <mergeCell ref="AK136:AL136"/>
    <mergeCell ref="AA135:AB135"/>
    <mergeCell ref="B136:D136"/>
    <mergeCell ref="E136:H136"/>
    <mergeCell ref="I136:L136"/>
    <mergeCell ref="M136:P136"/>
    <mergeCell ref="U136:V136"/>
    <mergeCell ref="W136:X136"/>
    <mergeCell ref="Y136:Z136"/>
    <mergeCell ref="U135:V135"/>
    <mergeCell ref="W135:X135"/>
    <mergeCell ref="A67:AN67"/>
    <mergeCell ref="V80:W80"/>
    <mergeCell ref="Y80:Z80"/>
    <mergeCell ref="Y64:Z64"/>
    <mergeCell ref="AF82:AH82"/>
    <mergeCell ref="AK82:AM82"/>
    <mergeCell ref="AK81:AM81"/>
    <mergeCell ref="A82:C82"/>
    <mergeCell ref="D82:E82"/>
    <mergeCell ref="V96:W96"/>
    <mergeCell ref="Y96:Z96"/>
    <mergeCell ref="Y82:Z82"/>
    <mergeCell ref="S134:T134"/>
    <mergeCell ref="W129:X129"/>
    <mergeCell ref="Y129:Z129"/>
    <mergeCell ref="Q134:R134"/>
    <mergeCell ref="Y133:Z133"/>
    <mergeCell ref="Y128:Z128"/>
    <mergeCell ref="Y121:Z121"/>
    <mergeCell ref="N85:T85"/>
    <mergeCell ref="V85:Z85"/>
    <mergeCell ref="N82:P82"/>
    <mergeCell ref="Y134:Z134"/>
    <mergeCell ref="Y125:AB125"/>
    <mergeCell ref="AA121:AB121"/>
    <mergeCell ref="W117:X117"/>
    <mergeCell ref="Y117:Z117"/>
    <mergeCell ref="AA117:AB117"/>
    <mergeCell ref="Q114:R114"/>
    <mergeCell ref="N99:P99"/>
    <mergeCell ref="R99:T99"/>
    <mergeCell ref="V99:W99"/>
    <mergeCell ref="Y99:Z99"/>
    <mergeCell ref="U131:X131"/>
    <mergeCell ref="U132:V132"/>
    <mergeCell ref="W132:X132"/>
    <mergeCell ref="U133:V133"/>
    <mergeCell ref="W133:X133"/>
    <mergeCell ref="A85:C85"/>
    <mergeCell ref="D85:E85"/>
    <mergeCell ref="F85:H85"/>
    <mergeCell ref="I85:K85"/>
    <mergeCell ref="L85:M85"/>
    <mergeCell ref="AB85:AH85"/>
    <mergeCell ref="AI85:AO85"/>
    <mergeCell ref="F82:H82"/>
    <mergeCell ref="I82:K82"/>
    <mergeCell ref="L82:M82"/>
    <mergeCell ref="N95:P95"/>
    <mergeCell ref="AA133:AB133"/>
    <mergeCell ref="AG132:AH132"/>
    <mergeCell ref="B132:D132"/>
    <mergeCell ref="N97:P97"/>
    <mergeCell ref="R97:T97"/>
    <mergeCell ref="V97:W97"/>
    <mergeCell ref="Y97:Z97"/>
    <mergeCell ref="N98:P98"/>
    <mergeCell ref="R98:T98"/>
    <mergeCell ref="V98:W98"/>
    <mergeCell ref="Y98:Z98"/>
    <mergeCell ref="N96:P96"/>
    <mergeCell ref="E132:F132"/>
    <mergeCell ref="G132:H132"/>
    <mergeCell ref="I132:J132"/>
    <mergeCell ref="K132:L132"/>
    <mergeCell ref="M132:N132"/>
    <mergeCell ref="S133:T133"/>
    <mergeCell ref="O132:P132"/>
    <mergeCell ref="Q132:R132"/>
    <mergeCell ref="S132:T132"/>
    <mergeCell ref="AG140:AH140"/>
    <mergeCell ref="AI140:AJ140"/>
    <mergeCell ref="Q140:R140"/>
    <mergeCell ref="S140:T140"/>
    <mergeCell ref="AC140:AD140"/>
    <mergeCell ref="AB73:AD73"/>
    <mergeCell ref="AF73:AH73"/>
    <mergeCell ref="AK73:AM73"/>
    <mergeCell ref="A80:C80"/>
    <mergeCell ref="D80:E80"/>
    <mergeCell ref="F80:H80"/>
    <mergeCell ref="I80:K80"/>
    <mergeCell ref="L80:M80"/>
    <mergeCell ref="N80:P80"/>
    <mergeCell ref="R80:T80"/>
    <mergeCell ref="I73:K73"/>
    <mergeCell ref="L73:M73"/>
    <mergeCell ref="N73:P73"/>
    <mergeCell ref="R73:T73"/>
    <mergeCell ref="V73:W73"/>
    <mergeCell ref="Y73:Z73"/>
    <mergeCell ref="AB80:AD80"/>
    <mergeCell ref="I78:K78"/>
    <mergeCell ref="L78:M78"/>
    <mergeCell ref="N78:T78"/>
    <mergeCell ref="V78:Z78"/>
    <mergeCell ref="N81:P81"/>
    <mergeCell ref="R81:T81"/>
    <mergeCell ref="V81:W81"/>
    <mergeCell ref="Y81:Z81"/>
    <mergeCell ref="AB81:AD81"/>
    <mergeCell ref="AF81:AH81"/>
    <mergeCell ref="AI22:AN22"/>
    <mergeCell ref="N102:P102"/>
    <mergeCell ref="R102:T102"/>
    <mergeCell ref="V102:W102"/>
    <mergeCell ref="Y102:Z102"/>
    <mergeCell ref="N103:P103"/>
    <mergeCell ref="R103:T103"/>
    <mergeCell ref="V103:W103"/>
    <mergeCell ref="Y103:Z103"/>
    <mergeCell ref="N92:P92"/>
    <mergeCell ref="V74:W74"/>
    <mergeCell ref="Y74:Z74"/>
    <mergeCell ref="V55:W55"/>
    <mergeCell ref="Y55:Z55"/>
    <mergeCell ref="AB55:AD55"/>
    <mergeCell ref="AF55:AH55"/>
    <mergeCell ref="AK55:AM55"/>
    <mergeCell ref="R54:T54"/>
    <mergeCell ref="V54:W54"/>
    <mergeCell ref="Y54:Z54"/>
    <mergeCell ref="AB54:AD54"/>
    <mergeCell ref="V53:W53"/>
    <mergeCell ref="Y53:Z53"/>
    <mergeCell ref="AB53:AD53"/>
    <mergeCell ref="AK70:AM70"/>
    <mergeCell ref="V62:W62"/>
    <mergeCell ref="Y62:Z62"/>
    <mergeCell ref="AB62:AD62"/>
    <mergeCell ref="AF62:AH62"/>
    <mergeCell ref="AK62:AM62"/>
    <mergeCell ref="V30:W30"/>
    <mergeCell ref="V95:W95"/>
    <mergeCell ref="R66:T66"/>
    <mergeCell ref="V66:W66"/>
    <mergeCell ref="Y66:Z66"/>
    <mergeCell ref="AB66:AD66"/>
    <mergeCell ref="AF66:AH66"/>
    <mergeCell ref="AK66:AM66"/>
    <mergeCell ref="AF64:AH64"/>
    <mergeCell ref="AK64:AM64"/>
    <mergeCell ref="AI33:AO33"/>
    <mergeCell ref="AI49:AO49"/>
    <mergeCell ref="AF53:AH53"/>
    <mergeCell ref="AK53:AM53"/>
    <mergeCell ref="A64:C64"/>
    <mergeCell ref="D64:E64"/>
    <mergeCell ref="F64:H64"/>
    <mergeCell ref="I64:K64"/>
    <mergeCell ref="L64:M64"/>
    <mergeCell ref="N64:P64"/>
    <mergeCell ref="R64:T64"/>
    <mergeCell ref="V64:W64"/>
    <mergeCell ref="A53:C53"/>
    <mergeCell ref="D53:E53"/>
    <mergeCell ref="F53:H53"/>
    <mergeCell ref="I53:K53"/>
    <mergeCell ref="L53:M53"/>
    <mergeCell ref="N53:P53"/>
    <mergeCell ref="N63:P63"/>
    <mergeCell ref="R63:T63"/>
    <mergeCell ref="V63:W63"/>
    <mergeCell ref="Y63:Z63"/>
    <mergeCell ref="R53:T53"/>
    <mergeCell ref="AI61:AO61"/>
    <mergeCell ref="F54:H54"/>
    <mergeCell ref="I54:K54"/>
    <mergeCell ref="L54:M54"/>
    <mergeCell ref="N54:P54"/>
    <mergeCell ref="AK52:AM52"/>
    <mergeCell ref="A89:C89"/>
    <mergeCell ref="D89:E89"/>
    <mergeCell ref="F89:H89"/>
    <mergeCell ref="I89:K89"/>
    <mergeCell ref="L89:M89"/>
    <mergeCell ref="N89:P89"/>
    <mergeCell ref="R89:T89"/>
    <mergeCell ref="V89:W89"/>
    <mergeCell ref="Q143:R143"/>
    <mergeCell ref="Q144:T144"/>
    <mergeCell ref="Q145:T145"/>
    <mergeCell ref="AK142:AL142"/>
    <mergeCell ref="AE141:AF141"/>
    <mergeCell ref="AG141:AH141"/>
    <mergeCell ref="AI141:AJ141"/>
    <mergeCell ref="AK141:AL141"/>
    <mergeCell ref="AI143:AJ143"/>
    <mergeCell ref="AK143:AL143"/>
    <mergeCell ref="AG143:AH143"/>
    <mergeCell ref="S142:T142"/>
    <mergeCell ref="AC142:AD142"/>
    <mergeCell ref="AE142:AF142"/>
    <mergeCell ref="AG142:AH142"/>
    <mergeCell ref="AI142:AJ142"/>
    <mergeCell ref="U141:V141"/>
    <mergeCell ref="W141:X141"/>
    <mergeCell ref="Q141:R141"/>
    <mergeCell ref="S141:T141"/>
    <mergeCell ref="AC141:AD141"/>
    <mergeCell ref="Y141:Z141"/>
    <mergeCell ref="AA141:AB141"/>
    <mergeCell ref="AC143:AD143"/>
    <mergeCell ref="AG139:AJ139"/>
    <mergeCell ref="AK139:AL139"/>
    <mergeCell ref="B140:D140"/>
    <mergeCell ref="E140:F140"/>
    <mergeCell ref="G140:H140"/>
    <mergeCell ref="I140:J140"/>
    <mergeCell ref="K140:L140"/>
    <mergeCell ref="M140:N140"/>
    <mergeCell ref="O140:P140"/>
    <mergeCell ref="AK140:AL140"/>
    <mergeCell ref="A139:D139"/>
    <mergeCell ref="E139:H139"/>
    <mergeCell ref="I139:L139"/>
    <mergeCell ref="M139:P139"/>
    <mergeCell ref="Q139:T139"/>
    <mergeCell ref="AC139:AF139"/>
    <mergeCell ref="U139:X139"/>
    <mergeCell ref="Y139:AB139"/>
    <mergeCell ref="U140:V140"/>
    <mergeCell ref="W140:X140"/>
    <mergeCell ref="AA140:AB140"/>
    <mergeCell ref="S143:T143"/>
    <mergeCell ref="B143:D143"/>
    <mergeCell ref="E143:H143"/>
    <mergeCell ref="I143:L143"/>
    <mergeCell ref="M143:P143"/>
    <mergeCell ref="AE140:AF140"/>
    <mergeCell ref="Y70:Z70"/>
    <mergeCell ref="AB70:AD70"/>
    <mergeCell ref="AF70:AH70"/>
    <mergeCell ref="N70:P70"/>
    <mergeCell ref="AB74:AD74"/>
    <mergeCell ref="AF74:AH74"/>
    <mergeCell ref="AK74:AM74"/>
    <mergeCell ref="A74:C74"/>
    <mergeCell ref="D74:E74"/>
    <mergeCell ref="F74:H74"/>
    <mergeCell ref="I74:K74"/>
    <mergeCell ref="L74:M74"/>
    <mergeCell ref="N74:P74"/>
    <mergeCell ref="R74:T74"/>
    <mergeCell ref="AB78:AH78"/>
    <mergeCell ref="Y95:Z95"/>
    <mergeCell ref="AB82:AD82"/>
    <mergeCell ref="AF80:AH80"/>
    <mergeCell ref="Y92:Z92"/>
    <mergeCell ref="N93:P93"/>
    <mergeCell ref="R93:T93"/>
    <mergeCell ref="V93:W93"/>
    <mergeCell ref="AK80:AM80"/>
    <mergeCell ref="A81:C81"/>
    <mergeCell ref="D81:E81"/>
    <mergeCell ref="F81:H81"/>
    <mergeCell ref="I81:K81"/>
    <mergeCell ref="L81:M81"/>
    <mergeCell ref="Y93:Z93"/>
    <mergeCell ref="R82:T82"/>
    <mergeCell ref="V82:W82"/>
    <mergeCell ref="AI78:AO78"/>
    <mergeCell ref="S135:T135"/>
    <mergeCell ref="AK135:AL135"/>
    <mergeCell ref="A78:C78"/>
    <mergeCell ref="D78:E78"/>
    <mergeCell ref="F78:H78"/>
    <mergeCell ref="AG134:AH134"/>
    <mergeCell ref="N100:P100"/>
    <mergeCell ref="R100:T100"/>
    <mergeCell ref="V100:W100"/>
    <mergeCell ref="Y100:Z100"/>
    <mergeCell ref="R95:T95"/>
    <mergeCell ref="L72:M72"/>
    <mergeCell ref="N72:P72"/>
    <mergeCell ref="R72:T72"/>
    <mergeCell ref="V72:W72"/>
    <mergeCell ref="Y72:Z72"/>
    <mergeCell ref="AE135:AF135"/>
    <mergeCell ref="AG135:AH135"/>
    <mergeCell ref="W134:X134"/>
    <mergeCell ref="AG133:AH133"/>
    <mergeCell ref="AI133:AJ133"/>
    <mergeCell ref="AK133:AL133"/>
    <mergeCell ref="B134:D134"/>
    <mergeCell ref="E134:H134"/>
    <mergeCell ref="I134:L134"/>
    <mergeCell ref="M134:N134"/>
    <mergeCell ref="O134:P134"/>
    <mergeCell ref="AK134:AL134"/>
    <mergeCell ref="A72:C72"/>
    <mergeCell ref="D72:E72"/>
    <mergeCell ref="F72:H72"/>
    <mergeCell ref="I72:K72"/>
    <mergeCell ref="L63:M63"/>
    <mergeCell ref="AB63:AD63"/>
    <mergeCell ref="AF63:AH63"/>
    <mergeCell ref="AK63:AM63"/>
    <mergeCell ref="A62:C62"/>
    <mergeCell ref="D62:E62"/>
    <mergeCell ref="F62:H62"/>
    <mergeCell ref="I62:K62"/>
    <mergeCell ref="L62:M62"/>
    <mergeCell ref="N62:P62"/>
    <mergeCell ref="R62:T62"/>
    <mergeCell ref="B135:D135"/>
    <mergeCell ref="AK131:AL131"/>
    <mergeCell ref="AI132:AJ132"/>
    <mergeCell ref="AK132:AL132"/>
    <mergeCell ref="B133:D133"/>
    <mergeCell ref="E133:H133"/>
    <mergeCell ref="I133:J133"/>
    <mergeCell ref="K133:L133"/>
    <mergeCell ref="M133:N133"/>
    <mergeCell ref="O133:P133"/>
    <mergeCell ref="Q133:R133"/>
    <mergeCell ref="Y131:AB131"/>
    <mergeCell ref="Y132:Z132"/>
    <mergeCell ref="AA132:AB132"/>
    <mergeCell ref="AI134:AJ134"/>
    <mergeCell ref="AI135:AJ135"/>
    <mergeCell ref="AC135:AD135"/>
    <mergeCell ref="E135:H135"/>
    <mergeCell ref="I135:L135"/>
    <mergeCell ref="M135:P135"/>
    <mergeCell ref="Q135:R135"/>
    <mergeCell ref="AC132:AD132"/>
    <mergeCell ref="AE132:AF132"/>
    <mergeCell ref="AC133:AD133"/>
    <mergeCell ref="AE133:AF133"/>
    <mergeCell ref="AA134:AB134"/>
    <mergeCell ref="R92:T92"/>
    <mergeCell ref="V92:W92"/>
    <mergeCell ref="M128:N128"/>
    <mergeCell ref="O128:P128"/>
    <mergeCell ref="Q128:R128"/>
    <mergeCell ref="S128:T128"/>
    <mergeCell ref="M126:N126"/>
    <mergeCell ref="W123:X123"/>
    <mergeCell ref="Y123:Z123"/>
    <mergeCell ref="AA123:AB123"/>
    <mergeCell ref="AA128:AB128"/>
    <mergeCell ref="AC128:AD128"/>
    <mergeCell ref="AC127:AD127"/>
    <mergeCell ref="AC129:AD129"/>
    <mergeCell ref="AC123:AD123"/>
    <mergeCell ref="Y126:Z126"/>
    <mergeCell ref="AA126:AB126"/>
    <mergeCell ref="AC126:AD126"/>
    <mergeCell ref="AC125:AD125"/>
    <mergeCell ref="U125:X125"/>
    <mergeCell ref="Y122:Z122"/>
    <mergeCell ref="AA122:AB122"/>
    <mergeCell ref="AC122:AD122"/>
    <mergeCell ref="AC117:AD117"/>
    <mergeCell ref="Y119:AB119"/>
    <mergeCell ref="AC119:AD119"/>
    <mergeCell ref="U119:X119"/>
    <mergeCell ref="Y135:Z135"/>
    <mergeCell ref="E141:H141"/>
    <mergeCell ref="I141:J141"/>
    <mergeCell ref="K141:L141"/>
    <mergeCell ref="M141:N141"/>
    <mergeCell ref="O141:P141"/>
    <mergeCell ref="B142:D142"/>
    <mergeCell ref="E142:H142"/>
    <mergeCell ref="I142:L142"/>
    <mergeCell ref="M142:N142"/>
    <mergeCell ref="O142:P142"/>
    <mergeCell ref="Q142:R142"/>
    <mergeCell ref="A60:AH60"/>
    <mergeCell ref="A61:C61"/>
    <mergeCell ref="A54:C54"/>
    <mergeCell ref="D54:E54"/>
    <mergeCell ref="A83:AN83"/>
    <mergeCell ref="A131:D131"/>
    <mergeCell ref="E131:H131"/>
    <mergeCell ref="I131:L131"/>
    <mergeCell ref="M131:P131"/>
    <mergeCell ref="Q131:T131"/>
    <mergeCell ref="AC131:AF131"/>
    <mergeCell ref="AG131:AJ131"/>
    <mergeCell ref="N94:P94"/>
    <mergeCell ref="R94:T94"/>
    <mergeCell ref="V94:W94"/>
    <mergeCell ref="Y94:Z94"/>
    <mergeCell ref="N101:P101"/>
    <mergeCell ref="R101:T101"/>
    <mergeCell ref="V101:W101"/>
    <mergeCell ref="Y101:Z101"/>
    <mergeCell ref="A65:C65"/>
    <mergeCell ref="D65:E65"/>
    <mergeCell ref="F65:H65"/>
    <mergeCell ref="I65:K65"/>
    <mergeCell ref="L65:M65"/>
    <mergeCell ref="N65:P65"/>
    <mergeCell ref="R65:T65"/>
    <mergeCell ref="V65:W65"/>
    <mergeCell ref="Y65:Z65"/>
    <mergeCell ref="AB65:AD65"/>
    <mergeCell ref="AF65:AH65"/>
    <mergeCell ref="AK65:AM65"/>
    <mergeCell ref="AF54:AH54"/>
    <mergeCell ref="AK54:AM54"/>
    <mergeCell ref="L61:M61"/>
    <mergeCell ref="N61:T61"/>
    <mergeCell ref="V61:Z61"/>
    <mergeCell ref="AB61:AH61"/>
    <mergeCell ref="A55:C55"/>
    <mergeCell ref="D55:E55"/>
    <mergeCell ref="F55:H55"/>
    <mergeCell ref="I55:K55"/>
    <mergeCell ref="L55:M55"/>
    <mergeCell ref="N55:P55"/>
    <mergeCell ref="D61:E61"/>
    <mergeCell ref="F61:H61"/>
    <mergeCell ref="I61:K61"/>
    <mergeCell ref="R55:T55"/>
    <mergeCell ref="A63:C63"/>
    <mergeCell ref="D63:E63"/>
    <mergeCell ref="F63:H63"/>
    <mergeCell ref="I63:K63"/>
    <mergeCell ref="B129:D129"/>
    <mergeCell ref="E129:H129"/>
    <mergeCell ref="I129:L129"/>
    <mergeCell ref="M129:P129"/>
    <mergeCell ref="Q129:R129"/>
    <mergeCell ref="S129:T129"/>
    <mergeCell ref="U129:V129"/>
    <mergeCell ref="Y127:Z127"/>
    <mergeCell ref="AA127:AB127"/>
    <mergeCell ref="B127:D127"/>
    <mergeCell ref="E127:H127"/>
    <mergeCell ref="I127:J127"/>
    <mergeCell ref="K127:L127"/>
    <mergeCell ref="M127:N127"/>
    <mergeCell ref="O127:P127"/>
    <mergeCell ref="U128:V128"/>
    <mergeCell ref="W128:X128"/>
    <mergeCell ref="Q127:R127"/>
    <mergeCell ref="S127:T127"/>
    <mergeCell ref="U127:V127"/>
    <mergeCell ref="W127:X127"/>
    <mergeCell ref="B128:D128"/>
    <mergeCell ref="E128:H128"/>
    <mergeCell ref="I128:L128"/>
    <mergeCell ref="B123:D123"/>
    <mergeCell ref="E123:H123"/>
    <mergeCell ref="I123:L123"/>
    <mergeCell ref="M123:P123"/>
    <mergeCell ref="Q123:R123"/>
    <mergeCell ref="S123:T123"/>
    <mergeCell ref="U123:V123"/>
    <mergeCell ref="U126:V126"/>
    <mergeCell ref="W126:X126"/>
    <mergeCell ref="O126:P126"/>
    <mergeCell ref="Q126:R126"/>
    <mergeCell ref="A125:D125"/>
    <mergeCell ref="E125:H125"/>
    <mergeCell ref="I125:L125"/>
    <mergeCell ref="M125:P125"/>
    <mergeCell ref="Q125:T125"/>
    <mergeCell ref="S126:T126"/>
    <mergeCell ref="B126:D126"/>
    <mergeCell ref="E126:F126"/>
    <mergeCell ref="G126:H126"/>
    <mergeCell ref="I126:J126"/>
    <mergeCell ref="K126:L126"/>
    <mergeCell ref="B121:D121"/>
    <mergeCell ref="E121:H121"/>
    <mergeCell ref="I121:J121"/>
    <mergeCell ref="K121:L121"/>
    <mergeCell ref="M121:N121"/>
    <mergeCell ref="O121:P121"/>
    <mergeCell ref="U122:V122"/>
    <mergeCell ref="W122:X122"/>
    <mergeCell ref="Q121:R121"/>
    <mergeCell ref="S121:T121"/>
    <mergeCell ref="U121:V121"/>
    <mergeCell ref="W121:X121"/>
    <mergeCell ref="U120:V120"/>
    <mergeCell ref="W120:X120"/>
    <mergeCell ref="AC121:AD121"/>
    <mergeCell ref="B122:D122"/>
    <mergeCell ref="E122:H122"/>
    <mergeCell ref="I122:L122"/>
    <mergeCell ref="M122:N122"/>
    <mergeCell ref="O122:P122"/>
    <mergeCell ref="Q122:R122"/>
    <mergeCell ref="S122:T122"/>
    <mergeCell ref="O120:P120"/>
    <mergeCell ref="Q120:R120"/>
    <mergeCell ref="Y120:Z120"/>
    <mergeCell ref="AA120:AB120"/>
    <mergeCell ref="AC120:AD120"/>
    <mergeCell ref="S120:T120"/>
    <mergeCell ref="B120:D120"/>
    <mergeCell ref="E120:F120"/>
    <mergeCell ref="G120:H120"/>
    <mergeCell ref="I120:J120"/>
    <mergeCell ref="B117:D117"/>
    <mergeCell ref="E117:H117"/>
    <mergeCell ref="I117:L117"/>
    <mergeCell ref="M117:P117"/>
    <mergeCell ref="Q117:R117"/>
    <mergeCell ref="S117:T117"/>
    <mergeCell ref="U117:V117"/>
    <mergeCell ref="E116:H116"/>
    <mergeCell ref="I116:L116"/>
    <mergeCell ref="M116:N116"/>
    <mergeCell ref="O116:P116"/>
    <mergeCell ref="Q116:R116"/>
    <mergeCell ref="S116:T116"/>
    <mergeCell ref="A119:D119"/>
    <mergeCell ref="E119:H119"/>
    <mergeCell ref="I119:L119"/>
    <mergeCell ref="M119:P119"/>
    <mergeCell ref="Q119:T119"/>
    <mergeCell ref="B116:D116"/>
    <mergeCell ref="K120:L120"/>
    <mergeCell ref="M120:N120"/>
    <mergeCell ref="A113:D113"/>
    <mergeCell ref="E113:H113"/>
    <mergeCell ref="I113:L113"/>
    <mergeCell ref="M113:P113"/>
    <mergeCell ref="Q113:T113"/>
    <mergeCell ref="S114:T114"/>
    <mergeCell ref="B114:D114"/>
    <mergeCell ref="E114:F114"/>
    <mergeCell ref="G114:H114"/>
    <mergeCell ref="I114:J114"/>
    <mergeCell ref="K114:L114"/>
    <mergeCell ref="M114:N114"/>
    <mergeCell ref="Y116:Z116"/>
    <mergeCell ref="AA116:AB116"/>
    <mergeCell ref="AC116:AD116"/>
    <mergeCell ref="Y115:Z115"/>
    <mergeCell ref="AA115:AB115"/>
    <mergeCell ref="B115:D115"/>
    <mergeCell ref="E115:H115"/>
    <mergeCell ref="I115:J115"/>
    <mergeCell ref="K115:L115"/>
    <mergeCell ref="M115:N115"/>
    <mergeCell ref="O115:P115"/>
    <mergeCell ref="U116:V116"/>
    <mergeCell ref="W116:X116"/>
    <mergeCell ref="Q115:R115"/>
    <mergeCell ref="S115:T115"/>
    <mergeCell ref="U115:V115"/>
    <mergeCell ref="W115:X115"/>
    <mergeCell ref="AC115:AD115"/>
    <mergeCell ref="B110:D110"/>
    <mergeCell ref="E110:H110"/>
    <mergeCell ref="I110:L110"/>
    <mergeCell ref="M110:N110"/>
    <mergeCell ref="O110:P110"/>
    <mergeCell ref="Q110:R110"/>
    <mergeCell ref="S110:T110"/>
    <mergeCell ref="U110:V110"/>
    <mergeCell ref="W110:X110"/>
    <mergeCell ref="W111:X111"/>
    <mergeCell ref="Y111:Z111"/>
    <mergeCell ref="AA111:AB111"/>
    <mergeCell ref="AC111:AD111"/>
    <mergeCell ref="Y114:Z114"/>
    <mergeCell ref="AA114:AB114"/>
    <mergeCell ref="AC114:AD114"/>
    <mergeCell ref="Y113:AB113"/>
    <mergeCell ref="AC113:AD113"/>
    <mergeCell ref="U113:X113"/>
    <mergeCell ref="Y110:Z110"/>
    <mergeCell ref="AA110:AB110"/>
    <mergeCell ref="AC110:AD110"/>
    <mergeCell ref="B111:D111"/>
    <mergeCell ref="E111:H111"/>
    <mergeCell ref="I111:L111"/>
    <mergeCell ref="M111:P111"/>
    <mergeCell ref="Q111:R111"/>
    <mergeCell ref="S111:T111"/>
    <mergeCell ref="U111:V111"/>
    <mergeCell ref="U114:V114"/>
    <mergeCell ref="W114:X114"/>
    <mergeCell ref="O114:P114"/>
    <mergeCell ref="B108:D108"/>
    <mergeCell ref="E108:F108"/>
    <mergeCell ref="G108:H108"/>
    <mergeCell ref="I108:J108"/>
    <mergeCell ref="K108:L108"/>
    <mergeCell ref="M108:N108"/>
    <mergeCell ref="O108:P108"/>
    <mergeCell ref="Q108:R108"/>
    <mergeCell ref="S108:T108"/>
    <mergeCell ref="U108:V108"/>
    <mergeCell ref="W108:X108"/>
    <mergeCell ref="Y108:Z108"/>
    <mergeCell ref="AA108:AB108"/>
    <mergeCell ref="AC108:AD108"/>
    <mergeCell ref="B109:D109"/>
    <mergeCell ref="E109:H109"/>
    <mergeCell ref="I109:J109"/>
    <mergeCell ref="K109:L109"/>
    <mergeCell ref="M109:N109"/>
    <mergeCell ref="O109:P109"/>
    <mergeCell ref="Q109:R109"/>
    <mergeCell ref="S109:T109"/>
    <mergeCell ref="U109:V109"/>
    <mergeCell ref="W109:X109"/>
    <mergeCell ref="Y109:Z109"/>
    <mergeCell ref="AA109:AB109"/>
    <mergeCell ref="AC109:AD109"/>
    <mergeCell ref="A51:C51"/>
    <mergeCell ref="D51:E51"/>
    <mergeCell ref="F51:H51"/>
    <mergeCell ref="I51:K51"/>
    <mergeCell ref="L51:M51"/>
    <mergeCell ref="N51:P51"/>
    <mergeCell ref="R51:T51"/>
    <mergeCell ref="V51:W51"/>
    <mergeCell ref="Y51:Z51"/>
    <mergeCell ref="AK51:AM51"/>
    <mergeCell ref="A107:D107"/>
    <mergeCell ref="E107:H107"/>
    <mergeCell ref="I107:L107"/>
    <mergeCell ref="M107:P107"/>
    <mergeCell ref="Q107:T107"/>
    <mergeCell ref="U107:X107"/>
    <mergeCell ref="Y107:AB107"/>
    <mergeCell ref="AC107:AD107"/>
    <mergeCell ref="A56:AN56"/>
    <mergeCell ref="AB51:AD51"/>
    <mergeCell ref="AF51:AH51"/>
    <mergeCell ref="A52:C52"/>
    <mergeCell ref="D52:E52"/>
    <mergeCell ref="F52:H52"/>
    <mergeCell ref="I52:K52"/>
    <mergeCell ref="L52:M52"/>
    <mergeCell ref="N52:P52"/>
    <mergeCell ref="R52:T52"/>
    <mergeCell ref="V52:W52"/>
    <mergeCell ref="Y52:Z52"/>
    <mergeCell ref="AB52:AD52"/>
    <mergeCell ref="AF52:AH52"/>
    <mergeCell ref="A43:C43"/>
    <mergeCell ref="D43:E43"/>
    <mergeCell ref="F43:H43"/>
    <mergeCell ref="I43:K43"/>
    <mergeCell ref="L43:M43"/>
    <mergeCell ref="N43:P43"/>
    <mergeCell ref="R43:T43"/>
    <mergeCell ref="V43:W43"/>
    <mergeCell ref="Y43:Z43"/>
    <mergeCell ref="AK43:AM43"/>
    <mergeCell ref="A42:C42"/>
    <mergeCell ref="D42:E42"/>
    <mergeCell ref="F42:H42"/>
    <mergeCell ref="I42:K42"/>
    <mergeCell ref="L42:M42"/>
    <mergeCell ref="N42:P42"/>
    <mergeCell ref="R42:T42"/>
    <mergeCell ref="V42:W42"/>
    <mergeCell ref="Y42:Z42"/>
    <mergeCell ref="AK42:AM42"/>
    <mergeCell ref="AB42:AD42"/>
    <mergeCell ref="AF42:AH42"/>
    <mergeCell ref="AB43:AD43"/>
    <mergeCell ref="AF43:AH43"/>
    <mergeCell ref="F34:H34"/>
    <mergeCell ref="I34:K34"/>
    <mergeCell ref="L34:M34"/>
    <mergeCell ref="N34:P34"/>
    <mergeCell ref="R34:T34"/>
    <mergeCell ref="V34:W34"/>
    <mergeCell ref="Y34:Z34"/>
    <mergeCell ref="AB34:AD34"/>
    <mergeCell ref="AF34:AH34"/>
    <mergeCell ref="AK34:AM34"/>
    <mergeCell ref="A31:C31"/>
    <mergeCell ref="D31:E31"/>
    <mergeCell ref="F31:H31"/>
    <mergeCell ref="I31:K31"/>
    <mergeCell ref="L31:M31"/>
    <mergeCell ref="N31:P31"/>
    <mergeCell ref="R31:T31"/>
    <mergeCell ref="V31:W31"/>
    <mergeCell ref="Y31:Z31"/>
    <mergeCell ref="AB31:AD31"/>
    <mergeCell ref="AF31:AH31"/>
    <mergeCell ref="AK31:AM31"/>
    <mergeCell ref="A49:C49"/>
    <mergeCell ref="D49:E49"/>
    <mergeCell ref="F49:H49"/>
    <mergeCell ref="I49:K49"/>
    <mergeCell ref="L49:M49"/>
    <mergeCell ref="N49:T49"/>
    <mergeCell ref="V49:Z49"/>
    <mergeCell ref="AB49:AH49"/>
    <mergeCell ref="A50:C50"/>
    <mergeCell ref="D50:E50"/>
    <mergeCell ref="F50:H50"/>
    <mergeCell ref="I50:K50"/>
    <mergeCell ref="L50:M50"/>
    <mergeCell ref="N50:P50"/>
    <mergeCell ref="R50:T50"/>
    <mergeCell ref="V50:W50"/>
    <mergeCell ref="Y50:Z50"/>
    <mergeCell ref="AB50:AD50"/>
    <mergeCell ref="AF50:AH50"/>
    <mergeCell ref="Y30:Z30"/>
    <mergeCell ref="AB30:AD30"/>
    <mergeCell ref="AF30:AH30"/>
    <mergeCell ref="AK30:AM30"/>
    <mergeCell ref="AK50:AM50"/>
    <mergeCell ref="A47:C47"/>
    <mergeCell ref="D47:E47"/>
    <mergeCell ref="F47:H47"/>
    <mergeCell ref="I47:K47"/>
    <mergeCell ref="L47:M47"/>
    <mergeCell ref="N47:P47"/>
    <mergeCell ref="R47:T47"/>
    <mergeCell ref="V47:W47"/>
    <mergeCell ref="Y47:Z47"/>
    <mergeCell ref="AB47:AD47"/>
    <mergeCell ref="AF47:AH47"/>
    <mergeCell ref="AK47:AM47"/>
    <mergeCell ref="A39:C39"/>
    <mergeCell ref="D39:E39"/>
    <mergeCell ref="F39:H39"/>
    <mergeCell ref="I39:K39"/>
    <mergeCell ref="L39:M39"/>
    <mergeCell ref="N39:P39"/>
    <mergeCell ref="R39:T39"/>
    <mergeCell ref="V39:W39"/>
    <mergeCell ref="Y39:Z39"/>
    <mergeCell ref="AB39:AD39"/>
    <mergeCell ref="AF39:AH39"/>
    <mergeCell ref="AK39:AM39"/>
    <mergeCell ref="A34:C34"/>
    <mergeCell ref="D34:E34"/>
    <mergeCell ref="A46:C46"/>
    <mergeCell ref="Y29:Z29"/>
    <mergeCell ref="AB29:AD29"/>
    <mergeCell ref="AF29:AH29"/>
    <mergeCell ref="AK29:AM29"/>
    <mergeCell ref="AI41:AO41"/>
    <mergeCell ref="A41:C41"/>
    <mergeCell ref="D41:E41"/>
    <mergeCell ref="F41:H41"/>
    <mergeCell ref="I41:K41"/>
    <mergeCell ref="L41:M41"/>
    <mergeCell ref="N41:T41"/>
    <mergeCell ref="V41:Z41"/>
    <mergeCell ref="AB41:AH41"/>
    <mergeCell ref="A38:C38"/>
    <mergeCell ref="D38:E38"/>
    <mergeCell ref="F38:H38"/>
    <mergeCell ref="I38:K38"/>
    <mergeCell ref="L38:M38"/>
    <mergeCell ref="N38:P38"/>
    <mergeCell ref="R38:T38"/>
    <mergeCell ref="V38:W38"/>
    <mergeCell ref="Y38:Z38"/>
    <mergeCell ref="AB38:AD38"/>
    <mergeCell ref="AF38:AH38"/>
    <mergeCell ref="AK38:AM38"/>
    <mergeCell ref="A30:C30"/>
    <mergeCell ref="D30:E30"/>
    <mergeCell ref="F30:H30"/>
    <mergeCell ref="I30:K30"/>
    <mergeCell ref="L30:M30"/>
    <mergeCell ref="N30:P30"/>
    <mergeCell ref="R30:T30"/>
    <mergeCell ref="D46:E46"/>
    <mergeCell ref="F46:H46"/>
    <mergeCell ref="I46:K46"/>
    <mergeCell ref="L46:M46"/>
    <mergeCell ref="N46:P46"/>
    <mergeCell ref="R46:T46"/>
    <mergeCell ref="V46:W46"/>
    <mergeCell ref="Y46:Z46"/>
    <mergeCell ref="AB46:AD46"/>
    <mergeCell ref="AF46:AH46"/>
    <mergeCell ref="AK46:AM46"/>
    <mergeCell ref="A45:C45"/>
    <mergeCell ref="D45:E45"/>
    <mergeCell ref="F45:H45"/>
    <mergeCell ref="I45:K45"/>
    <mergeCell ref="L45:M45"/>
    <mergeCell ref="N45:P45"/>
    <mergeCell ref="R45:T45"/>
    <mergeCell ref="V45:W45"/>
    <mergeCell ref="Y45:Z45"/>
    <mergeCell ref="AB45:AD45"/>
    <mergeCell ref="AF45:AH45"/>
    <mergeCell ref="AK45:AM45"/>
    <mergeCell ref="N37:P37"/>
    <mergeCell ref="R37:T37"/>
    <mergeCell ref="V37:W37"/>
    <mergeCell ref="Y37:Z37"/>
    <mergeCell ref="AB37:AD37"/>
    <mergeCell ref="AF37:AH37"/>
    <mergeCell ref="AK37:AM37"/>
    <mergeCell ref="A33:C33"/>
    <mergeCell ref="D33:E33"/>
    <mergeCell ref="F33:H33"/>
    <mergeCell ref="I33:K33"/>
    <mergeCell ref="L33:M33"/>
    <mergeCell ref="N33:T33"/>
    <mergeCell ref="V33:Z33"/>
    <mergeCell ref="AB33:AH33"/>
    <mergeCell ref="A29:C29"/>
    <mergeCell ref="D29:E29"/>
    <mergeCell ref="F29:H29"/>
    <mergeCell ref="I29:K29"/>
    <mergeCell ref="L29:M29"/>
    <mergeCell ref="N29:P29"/>
    <mergeCell ref="R29:T29"/>
    <mergeCell ref="V29:W29"/>
    <mergeCell ref="A36:C36"/>
    <mergeCell ref="D36:E36"/>
    <mergeCell ref="F36:H36"/>
    <mergeCell ref="I36:K36"/>
    <mergeCell ref="L36:M36"/>
    <mergeCell ref="N36:P36"/>
    <mergeCell ref="R36:T36"/>
    <mergeCell ref="V36:W36"/>
    <mergeCell ref="Y36:Z36"/>
    <mergeCell ref="A44:C44"/>
    <mergeCell ref="D44:E44"/>
    <mergeCell ref="F44:H44"/>
    <mergeCell ref="I44:K44"/>
    <mergeCell ref="L44:M44"/>
    <mergeCell ref="N44:P44"/>
    <mergeCell ref="R44:T44"/>
    <mergeCell ref="V44:W44"/>
    <mergeCell ref="Y44:Z44"/>
    <mergeCell ref="AB44:AD44"/>
    <mergeCell ref="AF44:AH44"/>
    <mergeCell ref="AK44:AM44"/>
    <mergeCell ref="A28:C28"/>
    <mergeCell ref="D28:E28"/>
    <mergeCell ref="F28:H28"/>
    <mergeCell ref="I28:K28"/>
    <mergeCell ref="L28:M28"/>
    <mergeCell ref="N28:P28"/>
    <mergeCell ref="R28:T28"/>
    <mergeCell ref="V28:W28"/>
    <mergeCell ref="Y28:Z28"/>
    <mergeCell ref="AB28:AD28"/>
    <mergeCell ref="AF28:AH28"/>
    <mergeCell ref="AK28:AM28"/>
    <mergeCell ref="AB36:AD36"/>
    <mergeCell ref="AF36:AH36"/>
    <mergeCell ref="AK36:AM36"/>
    <mergeCell ref="A37:C37"/>
    <mergeCell ref="D37:E37"/>
    <mergeCell ref="F37:H37"/>
    <mergeCell ref="I37:K37"/>
    <mergeCell ref="L37:M37"/>
    <mergeCell ref="A27:C27"/>
    <mergeCell ref="D27:E27"/>
    <mergeCell ref="F27:H27"/>
    <mergeCell ref="I27:K27"/>
    <mergeCell ref="L27:M27"/>
    <mergeCell ref="N27:P27"/>
    <mergeCell ref="R27:T27"/>
    <mergeCell ref="V27:W27"/>
    <mergeCell ref="Y24:Z24"/>
    <mergeCell ref="AB24:AD24"/>
    <mergeCell ref="AF24:AH24"/>
    <mergeCell ref="AK24:AM24"/>
    <mergeCell ref="A35:C35"/>
    <mergeCell ref="D35:E35"/>
    <mergeCell ref="F35:H35"/>
    <mergeCell ref="I35:K35"/>
    <mergeCell ref="L35:M35"/>
    <mergeCell ref="N35:P35"/>
    <mergeCell ref="R35:T35"/>
    <mergeCell ref="V35:W35"/>
    <mergeCell ref="Y35:Z35"/>
    <mergeCell ref="AB35:AD35"/>
    <mergeCell ref="AF35:AH35"/>
    <mergeCell ref="AK35:AM35"/>
    <mergeCell ref="A25:C25"/>
    <mergeCell ref="D25:E25"/>
    <mergeCell ref="F25:H25"/>
    <mergeCell ref="I25:K25"/>
    <mergeCell ref="L25:M25"/>
    <mergeCell ref="N25:P25"/>
    <mergeCell ref="R25:T25"/>
    <mergeCell ref="V25:W25"/>
    <mergeCell ref="Y25:Z25"/>
    <mergeCell ref="AB25:AD25"/>
    <mergeCell ref="AF25:AH25"/>
    <mergeCell ref="AK25:AM25"/>
    <mergeCell ref="Y27:Z27"/>
    <mergeCell ref="AB27:AD27"/>
    <mergeCell ref="AF27:AH27"/>
    <mergeCell ref="AK27:AM27"/>
    <mergeCell ref="A23:C23"/>
    <mergeCell ref="D23:E23"/>
    <mergeCell ref="F23:H23"/>
    <mergeCell ref="I23:K23"/>
    <mergeCell ref="L23:M23"/>
    <mergeCell ref="N23:P23"/>
    <mergeCell ref="R23:T23"/>
    <mergeCell ref="V23:W23"/>
    <mergeCell ref="Y23:Z23"/>
    <mergeCell ref="AB23:AD23"/>
    <mergeCell ref="AF23:AH23"/>
    <mergeCell ref="AK23:AM23"/>
    <mergeCell ref="A26:C26"/>
    <mergeCell ref="D26:E26"/>
    <mergeCell ref="F26:H26"/>
    <mergeCell ref="I26:K26"/>
    <mergeCell ref="L26:M26"/>
    <mergeCell ref="N26:P26"/>
    <mergeCell ref="R26:T26"/>
    <mergeCell ref="V26:W26"/>
    <mergeCell ref="Y26:Z26"/>
    <mergeCell ref="AB26:AD26"/>
    <mergeCell ref="AF26:AH26"/>
    <mergeCell ref="AK26:AM26"/>
    <mergeCell ref="A24:C24"/>
    <mergeCell ref="D24:E24"/>
    <mergeCell ref="F24:H24"/>
    <mergeCell ref="I24:K24"/>
    <mergeCell ref="L24:M24"/>
    <mergeCell ref="N24:P24"/>
    <mergeCell ref="R24:T24"/>
    <mergeCell ref="V24:W24"/>
    <mergeCell ref="A21:AH21"/>
    <mergeCell ref="A22:C22"/>
    <mergeCell ref="D22:E22"/>
    <mergeCell ref="F22:H22"/>
    <mergeCell ref="I22:K22"/>
    <mergeCell ref="L22:M22"/>
    <mergeCell ref="N22:T22"/>
    <mergeCell ref="V22:Z22"/>
    <mergeCell ref="AB22:AH22"/>
    <mergeCell ref="B11:E11"/>
    <mergeCell ref="H11:K11"/>
    <mergeCell ref="N11:Q11"/>
    <mergeCell ref="T11:W11"/>
    <mergeCell ref="AB11:AD11"/>
    <mergeCell ref="AH11:AJ11"/>
    <mergeCell ref="B12:E12"/>
    <mergeCell ref="H12:K12"/>
    <mergeCell ref="N12:Q12"/>
    <mergeCell ref="T12:W12"/>
    <mergeCell ref="AB12:AD12"/>
    <mergeCell ref="AH12:AJ12"/>
    <mergeCell ref="AB13:AD13"/>
    <mergeCell ref="AB14:AD14"/>
    <mergeCell ref="AH13:AJ13"/>
    <mergeCell ref="AH14:AJ14"/>
    <mergeCell ref="A16:AN17"/>
    <mergeCell ref="AK11:AN12"/>
    <mergeCell ref="B9:E9"/>
    <mergeCell ref="H9:K9"/>
    <mergeCell ref="N9:Q9"/>
    <mergeCell ref="T9:W9"/>
    <mergeCell ref="AB9:AD9"/>
    <mergeCell ref="AH9:AJ9"/>
    <mergeCell ref="B10:E10"/>
    <mergeCell ref="H10:K10"/>
    <mergeCell ref="N10:Q10"/>
    <mergeCell ref="T10:W10"/>
    <mergeCell ref="AB10:AD10"/>
    <mergeCell ref="AH10:AJ10"/>
    <mergeCell ref="A1:G1"/>
    <mergeCell ref="H1:J1"/>
    <mergeCell ref="A2:AN2"/>
    <mergeCell ref="A3:AN3"/>
    <mergeCell ref="A4:AN4"/>
    <mergeCell ref="A5:AN5"/>
    <mergeCell ref="A6:E6"/>
    <mergeCell ref="F6:AN6"/>
    <mergeCell ref="B8:E8"/>
    <mergeCell ref="H8:K8"/>
    <mergeCell ref="N8:Q8"/>
    <mergeCell ref="T8:W8"/>
    <mergeCell ref="Z8:AD8"/>
    <mergeCell ref="AF8:AJ8"/>
  </mergeCells>
  <phoneticPr fontId="13" type="noConversion"/>
  <conditionalFormatting sqref="I108:T108 M109:T109 Q110:T110 I114:T114 M115:T115 Q116:T116 I120:T120 M121:T121 Q122:T122 I126:T126 M127:T127 Q128:T128 I132:P132 Q132:T134 U132:X135 Y132:AB136 M133:P133 I140:P140 Q140:T142 U140:X143 Y140:AB144 M141:P141">
    <cfRule type="cellIs" dxfId="3" priority="2" stopIfTrue="1" operator="equal">
      <formula>0</formula>
    </cfRule>
  </conditionalFormatting>
  <pageMargins left="0.39370078740157483" right="0.39370078740157483" top="0.39370078740157483" bottom="0.59055118110236227" header="0.51181102362204722" footer="0.51181102362204722"/>
  <pageSetup paperSize="9" orientation="portrait" blackAndWhite="1" r:id="rId1"/>
  <headerFooter alignWithMargins="0">
    <oddFooter>&amp;A</oddFooter>
  </headerFooter>
  <rowBreaks count="2" manualBreakCount="2">
    <brk id="58" max="39" man="1"/>
    <brk id="104" max="39" man="1"/>
  </rowBreaks>
  <ignoredErrors>
    <ignoredError sqref="AB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F2760-CDD2-4E17-9B62-32205FED3708}">
  <dimension ref="A1:BL100"/>
  <sheetViews>
    <sheetView showGridLines="0" tabSelected="1" topLeftCell="A71" zoomScaleNormal="100" workbookViewId="0">
      <selection activeCell="V31" sqref="V31:W31"/>
    </sheetView>
  </sheetViews>
  <sheetFormatPr baseColWidth="10" defaultColWidth="11.42578125" defaultRowHeight="12.75" x14ac:dyDescent="0.2"/>
  <cols>
    <col min="1" max="39" width="2.28515625" style="140" customWidth="1"/>
    <col min="40" max="40" width="2.7109375" style="140" customWidth="1"/>
    <col min="41" max="42" width="2.28515625" style="1" hidden="1" customWidth="1"/>
    <col min="43" max="58" width="2.28515625" style="140" hidden="1" customWidth="1"/>
    <col min="59" max="59" width="5.7109375" style="140" hidden="1" customWidth="1"/>
    <col min="60" max="60" width="11.42578125" style="140" customWidth="1"/>
    <col min="61" max="16384" width="11.42578125" style="140"/>
  </cols>
  <sheetData>
    <row r="1" spans="1:55" hidden="1" x14ac:dyDescent="0.2">
      <c r="A1" s="156" t="s">
        <v>0</v>
      </c>
      <c r="B1" s="156"/>
      <c r="C1" s="156"/>
      <c r="D1" s="156"/>
      <c r="E1" s="156"/>
      <c r="F1" s="156"/>
      <c r="G1" s="156"/>
      <c r="H1" s="157" t="s">
        <v>53</v>
      </c>
      <c r="I1" s="157"/>
      <c r="J1" s="157"/>
      <c r="AO1" s="140"/>
    </row>
    <row r="2" spans="1:55" ht="15" x14ac:dyDescent="0.2">
      <c r="A2" s="158" t="s">
        <v>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60"/>
    </row>
    <row r="3" spans="1:55" ht="18" x14ac:dyDescent="0.25">
      <c r="A3" s="161" t="s">
        <v>226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3"/>
    </row>
    <row r="4" spans="1:55" ht="18" x14ac:dyDescent="0.25">
      <c r="A4" s="238" t="s">
        <v>225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3"/>
    </row>
    <row r="5" spans="1:55" ht="18" x14ac:dyDescent="0.25">
      <c r="A5" s="165" t="s">
        <v>54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7"/>
    </row>
    <row r="6" spans="1:55" ht="18" x14ac:dyDescent="0.25">
      <c r="A6" s="239" t="s">
        <v>4</v>
      </c>
      <c r="B6" s="239"/>
      <c r="C6" s="239"/>
      <c r="D6" s="239"/>
      <c r="E6" s="240" t="s">
        <v>243</v>
      </c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</row>
    <row r="7" spans="1:55" x14ac:dyDescent="0.2">
      <c r="AC7" s="2"/>
      <c r="AE7" s="3"/>
      <c r="AH7" s="3"/>
      <c r="AI7" s="4"/>
      <c r="AJ7" s="4"/>
      <c r="BB7" s="188">
        <v>38</v>
      </c>
      <c r="BC7" s="188"/>
    </row>
    <row r="8" spans="1:55" x14ac:dyDescent="0.2">
      <c r="B8" s="170" t="s">
        <v>55</v>
      </c>
      <c r="C8" s="170"/>
      <c r="D8" s="170"/>
      <c r="E8" s="170"/>
      <c r="F8" s="141"/>
      <c r="G8" s="141"/>
      <c r="H8" s="170" t="s">
        <v>56</v>
      </c>
      <c r="I8" s="170"/>
      <c r="J8" s="170"/>
      <c r="K8" s="170"/>
      <c r="L8" s="141"/>
      <c r="M8" s="141"/>
      <c r="N8" s="170" t="s">
        <v>57</v>
      </c>
      <c r="O8" s="170"/>
      <c r="P8" s="170"/>
      <c r="Q8" s="170"/>
      <c r="R8" s="141"/>
      <c r="S8" s="141"/>
      <c r="T8" s="170" t="s">
        <v>58</v>
      </c>
      <c r="U8" s="170"/>
      <c r="V8" s="170"/>
      <c r="W8" s="170"/>
      <c r="Z8" s="171" t="s">
        <v>59</v>
      </c>
      <c r="AA8" s="171"/>
      <c r="AB8" s="171"/>
      <c r="AC8" s="171"/>
      <c r="AD8" s="171"/>
      <c r="AF8" s="171" t="s">
        <v>60</v>
      </c>
      <c r="AG8" s="171"/>
      <c r="AH8" s="171"/>
      <c r="AI8" s="171"/>
      <c r="AJ8" s="171"/>
      <c r="BB8" s="10" t="s">
        <v>61</v>
      </c>
    </row>
    <row r="9" spans="1:55" x14ac:dyDescent="0.2">
      <c r="B9" s="156" t="s">
        <v>64</v>
      </c>
      <c r="C9" s="156"/>
      <c r="D9" s="156"/>
      <c r="E9" s="156"/>
      <c r="F9" s="145"/>
      <c r="H9" s="156" t="s">
        <v>231</v>
      </c>
      <c r="I9" s="156"/>
      <c r="J9" s="156"/>
      <c r="K9" s="156"/>
      <c r="L9" s="145"/>
      <c r="N9" s="156" t="s">
        <v>62</v>
      </c>
      <c r="O9" s="156"/>
      <c r="P9" s="156"/>
      <c r="Q9" s="156"/>
      <c r="T9" s="156" t="s">
        <v>239</v>
      </c>
      <c r="U9" s="156"/>
      <c r="V9" s="156"/>
      <c r="W9" s="156"/>
      <c r="X9" s="145"/>
      <c r="Z9" s="134" t="s">
        <v>66</v>
      </c>
      <c r="AA9" s="134"/>
      <c r="AB9" s="156" t="str">
        <f>IF(Y63=1,B63,IF(Y64=1,B64,IF(Y65=1,B65,"")))</f>
        <v/>
      </c>
      <c r="AC9" s="156"/>
      <c r="AD9" s="156"/>
      <c r="AF9" s="134" t="s">
        <v>67</v>
      </c>
      <c r="AG9" s="134"/>
      <c r="AH9" s="156" t="str">
        <f>IF(Y73=1,B73,IF(Y74=1,B74,IF(AC75=1,B75,"")))</f>
        <v/>
      </c>
      <c r="AI9" s="156"/>
      <c r="AJ9" s="156"/>
      <c r="AY9" s="140" t="s">
        <v>62</v>
      </c>
      <c r="BB9" s="140">
        <v>5</v>
      </c>
    </row>
    <row r="10" spans="1:55" x14ac:dyDescent="0.2">
      <c r="B10" s="156" t="str">
        <f>'M18-2 2026 Version 1'!AT162</f>
        <v>R2-1</v>
      </c>
      <c r="C10" s="156"/>
      <c r="D10" s="156"/>
      <c r="E10" s="156"/>
      <c r="F10" s="145"/>
      <c r="H10" s="156" t="s">
        <v>31</v>
      </c>
      <c r="I10" s="156"/>
      <c r="J10" s="156"/>
      <c r="K10" s="156"/>
      <c r="L10" s="145"/>
      <c r="N10" s="156" t="s">
        <v>69</v>
      </c>
      <c r="O10" s="156"/>
      <c r="P10" s="156"/>
      <c r="Q10" s="156"/>
      <c r="R10" s="145"/>
      <c r="T10" s="156" t="s">
        <v>82</v>
      </c>
      <c r="U10" s="156"/>
      <c r="V10" s="156"/>
      <c r="W10" s="156"/>
      <c r="X10" s="145"/>
      <c r="Z10" s="134" t="s">
        <v>71</v>
      </c>
      <c r="AA10" s="134"/>
      <c r="AB10" s="156" t="str">
        <f>IF(Y68=1,B68,IF(Y69=1,B69,IF(Y70=1,B70,"")))</f>
        <v/>
      </c>
      <c r="AC10" s="156"/>
      <c r="AD10" s="156"/>
      <c r="AF10" s="134" t="s">
        <v>72</v>
      </c>
      <c r="AG10" s="134"/>
      <c r="AH10" s="156" t="str">
        <f>IF(Y78=1,B78,IF(Y79=1,B79,IF(Y80=1,B80,"")))</f>
        <v/>
      </c>
      <c r="AI10" s="156"/>
      <c r="AJ10" s="156"/>
      <c r="AY10" s="140" t="s">
        <v>64</v>
      </c>
      <c r="BB10" s="140">
        <v>5</v>
      </c>
    </row>
    <row r="11" spans="1:55" x14ac:dyDescent="0.2">
      <c r="B11" s="156" t="str">
        <f>'M18-2 2026 Version 1'!AT165</f>
        <v>R2-4</v>
      </c>
      <c r="C11" s="156"/>
      <c r="D11" s="156"/>
      <c r="E11" s="156"/>
      <c r="H11" s="156" t="str">
        <f>'M18-2 2026 Version 1'!AT164</f>
        <v>R2-3</v>
      </c>
      <c r="I11" s="156"/>
      <c r="J11" s="156"/>
      <c r="K11" s="156"/>
      <c r="N11" s="156"/>
      <c r="O11" s="156"/>
      <c r="P11" s="156"/>
      <c r="Q11" s="156"/>
      <c r="T11" s="156" t="str">
        <f>'M18-2 2026 Version 1'!AT163</f>
        <v>R2-2</v>
      </c>
      <c r="U11" s="156"/>
      <c r="V11" s="156"/>
      <c r="W11" s="156"/>
      <c r="Z11" s="134" t="s">
        <v>73</v>
      </c>
      <c r="AA11" s="134"/>
      <c r="AB11" s="156" t="str">
        <f>IF(Y63=2,B63,IF(Y64=2,B64,IF(Y65=2,B65,"")))</f>
        <v/>
      </c>
      <c r="AC11" s="156"/>
      <c r="AD11" s="156"/>
      <c r="AF11" s="134" t="s">
        <v>74</v>
      </c>
      <c r="AG11" s="134"/>
      <c r="AH11" s="156" t="str">
        <f>IF(Y73=2,B73,IF(Y74=2,B74,IF(AC75=2,B75,"")))</f>
        <v/>
      </c>
      <c r="AI11" s="156"/>
      <c r="AJ11" s="156"/>
      <c r="AK11" s="173" t="s">
        <v>237</v>
      </c>
      <c r="AL11" s="173"/>
      <c r="AM11" s="173"/>
      <c r="AN11" s="173"/>
      <c r="AY11" s="140" t="s">
        <v>63</v>
      </c>
      <c r="BB11" s="140">
        <v>5</v>
      </c>
    </row>
    <row r="12" spans="1:55" x14ac:dyDescent="0.2">
      <c r="B12" s="156"/>
      <c r="C12" s="156"/>
      <c r="D12" s="156"/>
      <c r="E12" s="156"/>
      <c r="H12" s="156"/>
      <c r="I12" s="156"/>
      <c r="J12" s="156"/>
      <c r="K12" s="156"/>
      <c r="N12" s="156"/>
      <c r="O12" s="156"/>
      <c r="P12" s="156"/>
      <c r="Q12" s="156"/>
      <c r="T12" s="156"/>
      <c r="U12" s="156"/>
      <c r="V12" s="156"/>
      <c r="W12" s="156"/>
      <c r="Z12" s="134" t="s">
        <v>75</v>
      </c>
      <c r="AA12" s="134"/>
      <c r="AB12" s="156" t="str">
        <f>IF(Y68=2,B68,IF(Y69=2,B69,IF(Y70=2,B70,"")))</f>
        <v/>
      </c>
      <c r="AC12" s="156"/>
      <c r="AD12" s="156"/>
      <c r="AF12" s="134" t="s">
        <v>76</v>
      </c>
      <c r="AG12" s="134"/>
      <c r="AH12" s="156" t="str">
        <f>IF(Y78=2,B78,IF(Y79=2,B79,IF(Y80=2,B80,"")))</f>
        <v/>
      </c>
      <c r="AI12" s="156"/>
      <c r="AJ12" s="156"/>
      <c r="AK12" s="173"/>
      <c r="AL12" s="173"/>
      <c r="AM12" s="173"/>
      <c r="AN12" s="173"/>
      <c r="AY12" s="140" t="s">
        <v>65</v>
      </c>
      <c r="BB12" s="140">
        <v>5</v>
      </c>
    </row>
    <row r="13" spans="1:55" x14ac:dyDescent="0.2">
      <c r="V13" s="134"/>
      <c r="W13" s="134"/>
      <c r="Z13" s="134"/>
      <c r="AA13" s="134"/>
      <c r="AB13" s="134"/>
      <c r="AC13" s="134"/>
      <c r="AD13" s="134"/>
      <c r="AF13" s="134"/>
      <c r="AG13" s="134"/>
      <c r="AH13" s="134"/>
      <c r="AI13" s="134"/>
      <c r="AJ13" s="134"/>
      <c r="AY13" s="140" t="s">
        <v>70</v>
      </c>
      <c r="BB13" s="140">
        <v>6</v>
      </c>
    </row>
    <row r="14" spans="1:55" x14ac:dyDescent="0.2">
      <c r="A14" s="156" t="s">
        <v>77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 t="s">
        <v>65</v>
      </c>
      <c r="L14" s="156"/>
      <c r="M14" s="156"/>
      <c r="N14" s="156"/>
      <c r="O14" s="140" t="s">
        <v>78</v>
      </c>
      <c r="V14" s="134"/>
      <c r="W14" s="156" t="s">
        <v>63</v>
      </c>
      <c r="X14" s="156"/>
      <c r="Y14" s="156"/>
      <c r="Z14" s="156"/>
      <c r="AA14" s="140" t="s">
        <v>80</v>
      </c>
      <c r="AG14" s="134"/>
      <c r="AH14" s="134"/>
      <c r="AI14" s="134"/>
      <c r="AJ14" s="134"/>
      <c r="AY14" s="140" t="s">
        <v>68</v>
      </c>
      <c r="BB14" s="140">
        <v>6</v>
      </c>
    </row>
    <row r="15" spans="1:55" x14ac:dyDescent="0.2">
      <c r="K15" s="156" t="s">
        <v>205</v>
      </c>
      <c r="L15" s="156"/>
      <c r="M15" s="156"/>
      <c r="N15" s="156"/>
      <c r="O15" s="140" t="s">
        <v>81</v>
      </c>
      <c r="V15" s="134"/>
      <c r="W15" s="156" t="s">
        <v>79</v>
      </c>
      <c r="X15" s="156"/>
      <c r="Y15" s="156"/>
      <c r="Z15" s="156"/>
      <c r="AA15" s="140" t="s">
        <v>83</v>
      </c>
      <c r="AG15" s="134"/>
      <c r="AH15" s="134"/>
      <c r="AI15" s="134"/>
      <c r="AJ15" s="134"/>
      <c r="AY15" s="140" t="s">
        <v>69</v>
      </c>
      <c r="BB15" s="140">
        <v>6</v>
      </c>
    </row>
    <row r="16" spans="1:55" x14ac:dyDescent="0.2">
      <c r="V16" s="134"/>
      <c r="W16" s="134"/>
      <c r="Z16" s="134"/>
      <c r="AA16" s="134"/>
      <c r="AB16" s="134"/>
      <c r="AC16" s="134"/>
      <c r="AD16" s="134"/>
      <c r="AF16" s="134"/>
      <c r="AG16" s="134"/>
      <c r="AH16" s="134"/>
      <c r="AI16" s="134"/>
      <c r="AJ16" s="134"/>
    </row>
    <row r="17" spans="1:49" x14ac:dyDescent="0.2">
      <c r="A17" s="140" t="s">
        <v>84</v>
      </c>
      <c r="V17" s="134"/>
      <c r="W17" s="134"/>
      <c r="Z17" s="134"/>
      <c r="AA17" s="134"/>
      <c r="AB17" s="134"/>
      <c r="AC17" s="134"/>
      <c r="AD17" s="134"/>
      <c r="AF17" s="134"/>
      <c r="AG17" s="134"/>
      <c r="AH17" s="134"/>
      <c r="AI17" s="134"/>
      <c r="AJ17" s="134"/>
    </row>
    <row r="18" spans="1:49" x14ac:dyDescent="0.2">
      <c r="A18" s="140" t="s">
        <v>85</v>
      </c>
      <c r="V18" s="134"/>
      <c r="W18" s="134"/>
      <c r="Z18" s="134"/>
      <c r="AA18" s="134"/>
      <c r="AB18" s="134"/>
      <c r="AC18" s="134"/>
      <c r="AD18" s="134"/>
      <c r="AF18" s="134"/>
      <c r="AG18" s="134"/>
      <c r="AH18" s="134"/>
      <c r="AI18" s="134"/>
      <c r="AJ18" s="134"/>
    </row>
    <row r="19" spans="1:49" x14ac:dyDescent="0.2">
      <c r="A19" s="140" t="s">
        <v>86</v>
      </c>
      <c r="V19" s="134"/>
      <c r="W19" s="134"/>
      <c r="Z19" s="134"/>
      <c r="AA19" s="134"/>
      <c r="AB19" s="134"/>
      <c r="AC19" s="134"/>
      <c r="AD19" s="134"/>
      <c r="AF19" s="134"/>
      <c r="AG19" s="134"/>
      <c r="AH19" s="134"/>
      <c r="AI19" s="134"/>
      <c r="AJ19" s="134"/>
    </row>
    <row r="20" spans="1:49" x14ac:dyDescent="0.2">
      <c r="V20" s="134"/>
      <c r="W20" s="134"/>
      <c r="Z20" s="134"/>
      <c r="AA20" s="134"/>
      <c r="AB20" s="134"/>
      <c r="AC20" s="134"/>
      <c r="AD20" s="134"/>
      <c r="AF20" s="134"/>
      <c r="AG20" s="134"/>
      <c r="AH20" s="134"/>
      <c r="AI20" s="134"/>
      <c r="AJ20" s="134"/>
    </row>
    <row r="21" spans="1:49" x14ac:dyDescent="0.2">
      <c r="A21" s="140" t="s">
        <v>87</v>
      </c>
      <c r="V21" s="134"/>
      <c r="W21" s="134"/>
      <c r="Z21" s="134"/>
      <c r="AA21" s="134"/>
      <c r="AB21" s="134"/>
      <c r="AC21" s="134"/>
      <c r="AD21" s="134"/>
      <c r="AF21" s="134"/>
      <c r="AG21" s="134"/>
      <c r="AH21" s="134"/>
      <c r="AI21" s="134"/>
      <c r="AJ21" s="134"/>
    </row>
    <row r="22" spans="1:49" x14ac:dyDescent="0.2">
      <c r="A22" s="140" t="s">
        <v>88</v>
      </c>
      <c r="V22" s="134"/>
      <c r="W22" s="134"/>
      <c r="Z22" s="134"/>
      <c r="AA22" s="134"/>
      <c r="AB22" s="134"/>
      <c r="AC22" s="134"/>
      <c r="AD22" s="134"/>
      <c r="AF22" s="134"/>
      <c r="AG22" s="134"/>
      <c r="AH22" s="134"/>
      <c r="AI22" s="134"/>
      <c r="AJ22" s="134"/>
    </row>
    <row r="23" spans="1:49" x14ac:dyDescent="0.2">
      <c r="V23" s="134"/>
      <c r="W23" s="134"/>
      <c r="Z23" s="134"/>
      <c r="AA23" s="134"/>
      <c r="AB23" s="134"/>
      <c r="AC23" s="134"/>
      <c r="AD23" s="134"/>
      <c r="AF23" s="134"/>
      <c r="AG23" s="134"/>
      <c r="AH23" s="134"/>
      <c r="AI23" s="134"/>
      <c r="AJ23" s="134"/>
    </row>
    <row r="24" spans="1:49" x14ac:dyDescent="0.2">
      <c r="A24" s="140" t="s">
        <v>89</v>
      </c>
      <c r="S24" s="140" t="s">
        <v>90</v>
      </c>
      <c r="V24" s="134"/>
      <c r="W24" s="134"/>
      <c r="Z24" s="134"/>
      <c r="AA24" s="134"/>
      <c r="AB24" s="134"/>
      <c r="AC24" s="134"/>
      <c r="AD24" s="134"/>
      <c r="AF24" s="134"/>
      <c r="AG24" s="134"/>
      <c r="AH24" s="134"/>
      <c r="AI24" s="134"/>
      <c r="AJ24" s="134"/>
    </row>
    <row r="25" spans="1:49" s="154" customFormat="1" x14ac:dyDescent="0.2">
      <c r="V25" s="152"/>
      <c r="W25" s="152"/>
      <c r="Z25" s="152"/>
      <c r="AA25" s="152"/>
      <c r="AB25" s="152"/>
      <c r="AC25" s="152"/>
      <c r="AD25" s="152"/>
      <c r="AF25" s="152"/>
      <c r="AG25" s="152"/>
      <c r="AH25" s="152"/>
      <c r="AI25" s="152"/>
      <c r="AJ25" s="152"/>
      <c r="AO25" s="1"/>
      <c r="AP25" s="1"/>
    </row>
    <row r="26" spans="1:49" s="154" customFormat="1" x14ac:dyDescent="0.2">
      <c r="A26" s="242" t="s">
        <v>241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4"/>
      <c r="AO26" s="1"/>
      <c r="AP26" s="1"/>
    </row>
    <row r="27" spans="1:49" s="154" customFormat="1" x14ac:dyDescent="0.2">
      <c r="V27" s="152"/>
      <c r="W27" s="152"/>
      <c r="Z27" s="152"/>
      <c r="AA27" s="152"/>
      <c r="AB27" s="152"/>
      <c r="AC27" s="152"/>
      <c r="AD27" s="152"/>
      <c r="AF27" s="152"/>
      <c r="AG27" s="152"/>
      <c r="AH27" s="152"/>
      <c r="AI27" s="152"/>
      <c r="AJ27" s="152"/>
      <c r="AO27" s="1"/>
      <c r="AP27" s="1"/>
    </row>
    <row r="28" spans="1:49" x14ac:dyDescent="0.2">
      <c r="AN28" s="135" t="s">
        <v>242</v>
      </c>
    </row>
    <row r="29" spans="1:49" ht="20.25" customHeight="1" x14ac:dyDescent="0.3">
      <c r="A29" s="241" t="s">
        <v>232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241"/>
      <c r="AJ29" s="241"/>
      <c r="AK29" s="241"/>
      <c r="AL29" s="241"/>
      <c r="AM29" s="241"/>
      <c r="AN29" s="241"/>
      <c r="AO29" s="4"/>
    </row>
    <row r="30" spans="1:49" x14ac:dyDescent="0.2">
      <c r="A30" s="180" t="s">
        <v>5</v>
      </c>
      <c r="B30" s="180"/>
      <c r="C30" s="180"/>
      <c r="D30" s="181" t="s">
        <v>6</v>
      </c>
      <c r="E30" s="181"/>
      <c r="F30" s="182" t="s">
        <v>7</v>
      </c>
      <c r="G30" s="182"/>
      <c r="H30" s="182"/>
      <c r="I30" s="180" t="s">
        <v>8</v>
      </c>
      <c r="J30" s="180"/>
      <c r="K30" s="180"/>
      <c r="L30" s="180" t="s">
        <v>9</v>
      </c>
      <c r="M30" s="180"/>
      <c r="N30" s="180" t="s">
        <v>10</v>
      </c>
      <c r="O30" s="180"/>
      <c r="P30" s="180"/>
      <c r="Q30" s="180"/>
      <c r="R30" s="180"/>
      <c r="S30" s="180"/>
      <c r="T30" s="180"/>
      <c r="U30" s="8"/>
      <c r="V30" s="180" t="s">
        <v>11</v>
      </c>
      <c r="W30" s="180"/>
      <c r="X30" s="180"/>
      <c r="Y30" s="180"/>
      <c r="Z30" s="180"/>
      <c r="AA30" s="8"/>
      <c r="AB30" s="180" t="s">
        <v>12</v>
      </c>
      <c r="AC30" s="180"/>
      <c r="AD30" s="180"/>
      <c r="AE30" s="180"/>
      <c r="AF30" s="180"/>
      <c r="AG30" s="180"/>
      <c r="AH30" s="180"/>
      <c r="AI30" s="180" t="s">
        <v>13</v>
      </c>
      <c r="AJ30" s="180"/>
      <c r="AK30" s="180"/>
      <c r="AL30" s="180"/>
      <c r="AM30" s="180"/>
      <c r="AN30" s="180"/>
      <c r="AO30" s="9"/>
    </row>
    <row r="31" spans="1:49" x14ac:dyDescent="0.2">
      <c r="A31" s="188" t="str">
        <f>$H$1</f>
        <v>M18-1</v>
      </c>
      <c r="B31" s="188"/>
      <c r="C31" s="188"/>
      <c r="D31" s="188">
        <v>1</v>
      </c>
      <c r="E31" s="188"/>
      <c r="F31" s="188" t="s">
        <v>91</v>
      </c>
      <c r="G31" s="188"/>
      <c r="H31" s="188"/>
      <c r="I31" s="195" t="s">
        <v>92</v>
      </c>
      <c r="J31" s="195"/>
      <c r="K31" s="195"/>
      <c r="L31" s="196">
        <v>1</v>
      </c>
      <c r="M31" s="196"/>
      <c r="N31" s="156" t="str">
        <f>B9</f>
        <v>BCH1</v>
      </c>
      <c r="O31" s="156"/>
      <c r="P31" s="156"/>
      <c r="Q31" s="136" t="s">
        <v>17</v>
      </c>
      <c r="R31" s="156" t="str">
        <f>B10</f>
        <v>R2-1</v>
      </c>
      <c r="S31" s="156"/>
      <c r="T31" s="156"/>
      <c r="V31" s="198"/>
      <c r="W31" s="198"/>
      <c r="X31" s="136" t="s">
        <v>18</v>
      </c>
      <c r="Y31" s="185"/>
      <c r="Z31" s="185"/>
      <c r="AB31" s="245" t="s">
        <v>240</v>
      </c>
      <c r="AC31" s="245"/>
      <c r="AD31" s="245"/>
      <c r="AE31" s="144" t="s">
        <v>17</v>
      </c>
      <c r="AF31" s="246" t="s">
        <v>240</v>
      </c>
      <c r="AG31" s="246"/>
      <c r="AH31" s="246"/>
      <c r="AK31" s="188" t="str">
        <f>R33</f>
        <v>MTVL</v>
      </c>
      <c r="AL31" s="188"/>
      <c r="AM31" s="188"/>
      <c r="AQ31" s="140" t="str">
        <f>N31&amp;R31</f>
        <v>BCH1R2-1</v>
      </c>
      <c r="AR31" s="140">
        <f>V31</f>
        <v>0</v>
      </c>
      <c r="AS31" s="140">
        <f>Y31</f>
        <v>0</v>
      </c>
      <c r="AU31" s="140" t="str">
        <f>R31&amp;N31</f>
        <v>R2-1BCH1</v>
      </c>
      <c r="AV31" s="140">
        <f>Y31</f>
        <v>0</v>
      </c>
      <c r="AW31" s="140">
        <f>V31</f>
        <v>0</v>
      </c>
    </row>
    <row r="32" spans="1:49" x14ac:dyDescent="0.2">
      <c r="A32" s="188" t="str">
        <f>$H$1</f>
        <v>M18-1</v>
      </c>
      <c r="B32" s="188"/>
      <c r="C32" s="188"/>
      <c r="D32" s="188">
        <v>2</v>
      </c>
      <c r="E32" s="188"/>
      <c r="F32" s="188" t="s">
        <v>93</v>
      </c>
      <c r="G32" s="188"/>
      <c r="H32" s="188"/>
      <c r="I32" s="195" t="s">
        <v>92</v>
      </c>
      <c r="J32" s="195"/>
      <c r="K32" s="195"/>
      <c r="L32" s="196">
        <v>2</v>
      </c>
      <c r="M32" s="196"/>
      <c r="N32" s="156" t="str">
        <f>H11</f>
        <v>R2-3</v>
      </c>
      <c r="O32" s="156"/>
      <c r="P32" s="156"/>
      <c r="Q32" s="136" t="s">
        <v>17</v>
      </c>
      <c r="R32" s="156" t="str">
        <f>H9</f>
        <v>TSGB</v>
      </c>
      <c r="S32" s="156"/>
      <c r="T32" s="156"/>
      <c r="V32" s="197"/>
      <c r="W32" s="197"/>
      <c r="X32" s="136" t="s">
        <v>18</v>
      </c>
      <c r="Y32" s="185"/>
      <c r="Z32" s="185"/>
      <c r="AB32" s="247" t="s">
        <v>240</v>
      </c>
      <c r="AC32" s="247"/>
      <c r="AD32" s="247"/>
      <c r="AE32" s="155" t="s">
        <v>17</v>
      </c>
      <c r="AF32" s="248" t="s">
        <v>240</v>
      </c>
      <c r="AG32" s="248"/>
      <c r="AH32" s="248"/>
      <c r="AK32" s="188" t="str">
        <f>N33</f>
        <v>R2-2</v>
      </c>
      <c r="AL32" s="188"/>
      <c r="AM32" s="188"/>
      <c r="AQ32" s="140" t="str">
        <f>N32&amp;R32</f>
        <v>R2-3TSGB</v>
      </c>
      <c r="AR32" s="140">
        <f>V32</f>
        <v>0</v>
      </c>
      <c r="AS32" s="140">
        <f>Y32</f>
        <v>0</v>
      </c>
      <c r="AU32" s="140" t="str">
        <f>R32&amp;N32</f>
        <v>TSGBR2-3</v>
      </c>
      <c r="AV32" s="140">
        <f>Y32</f>
        <v>0</v>
      </c>
      <c r="AW32" s="140">
        <f>V32</f>
        <v>0</v>
      </c>
    </row>
    <row r="33" spans="1:64" x14ac:dyDescent="0.2">
      <c r="A33" s="188" t="str">
        <f>$H$1</f>
        <v>M18-1</v>
      </c>
      <c r="B33" s="188"/>
      <c r="C33" s="188"/>
      <c r="D33" s="188">
        <v>3</v>
      </c>
      <c r="E33" s="188"/>
      <c r="F33" s="188" t="s">
        <v>94</v>
      </c>
      <c r="G33" s="188"/>
      <c r="H33" s="188"/>
      <c r="I33" s="195" t="s">
        <v>95</v>
      </c>
      <c r="J33" s="195"/>
      <c r="K33" s="195"/>
      <c r="L33" s="196">
        <v>1</v>
      </c>
      <c r="M33" s="196"/>
      <c r="N33" s="156" t="str">
        <f>T11</f>
        <v>R2-2</v>
      </c>
      <c r="O33" s="156"/>
      <c r="P33" s="156"/>
      <c r="Q33" s="136" t="s">
        <v>17</v>
      </c>
      <c r="R33" s="156" t="str">
        <f>T9</f>
        <v>MTVL</v>
      </c>
      <c r="S33" s="156"/>
      <c r="T33" s="156"/>
      <c r="V33" s="197"/>
      <c r="W33" s="197"/>
      <c r="X33" s="136" t="s">
        <v>18</v>
      </c>
      <c r="Y33" s="185"/>
      <c r="Z33" s="185"/>
      <c r="AB33" s="247" t="s">
        <v>240</v>
      </c>
      <c r="AC33" s="247"/>
      <c r="AD33" s="247"/>
      <c r="AE33" s="153" t="s">
        <v>17</v>
      </c>
      <c r="AF33" s="248" t="s">
        <v>240</v>
      </c>
      <c r="AG33" s="248"/>
      <c r="AH33" s="248"/>
      <c r="AK33" s="188" t="str">
        <f>H9</f>
        <v>TSGB</v>
      </c>
      <c r="AL33" s="188"/>
      <c r="AM33" s="188"/>
      <c r="AQ33" s="140" t="str">
        <f>N33&amp;R33</f>
        <v>R2-2MTVL</v>
      </c>
      <c r="AR33" s="140">
        <f>V33</f>
        <v>0</v>
      </c>
      <c r="AS33" s="140">
        <f>Y33</f>
        <v>0</v>
      </c>
      <c r="AU33" s="140" t="str">
        <f>R33&amp;N33</f>
        <v>MTVLR2-2</v>
      </c>
      <c r="AV33" s="140">
        <f>Y33</f>
        <v>0</v>
      </c>
      <c r="AW33" s="140">
        <f>V33</f>
        <v>0</v>
      </c>
    </row>
    <row r="34" spans="1:64" x14ac:dyDescent="0.2">
      <c r="A34" s="11"/>
      <c r="B34" s="11"/>
      <c r="C34" s="11"/>
      <c r="D34" s="12"/>
      <c r="E34" s="12"/>
      <c r="F34" s="136"/>
      <c r="G34" s="136"/>
      <c r="H34" s="136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V34" s="11"/>
      <c r="W34" s="11"/>
      <c r="X34" s="11"/>
      <c r="Y34" s="11"/>
      <c r="Z34" s="11"/>
      <c r="AB34" s="145"/>
      <c r="AC34" s="145"/>
      <c r="AD34" s="145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4"/>
    </row>
    <row r="35" spans="1:64" x14ac:dyDescent="0.2">
      <c r="A35" s="180" t="s">
        <v>5</v>
      </c>
      <c r="B35" s="180"/>
      <c r="C35" s="180"/>
      <c r="D35" s="181" t="s">
        <v>6</v>
      </c>
      <c r="E35" s="181"/>
      <c r="F35" s="182" t="s">
        <v>7</v>
      </c>
      <c r="G35" s="182"/>
      <c r="H35" s="182"/>
      <c r="I35" s="180" t="s">
        <v>8</v>
      </c>
      <c r="J35" s="180"/>
      <c r="K35" s="180"/>
      <c r="L35" s="180" t="s">
        <v>9</v>
      </c>
      <c r="M35" s="180"/>
      <c r="N35" s="180" t="s">
        <v>10</v>
      </c>
      <c r="O35" s="180"/>
      <c r="P35" s="180"/>
      <c r="Q35" s="180"/>
      <c r="R35" s="180"/>
      <c r="S35" s="180"/>
      <c r="T35" s="180"/>
      <c r="U35" s="8"/>
      <c r="V35" s="180" t="s">
        <v>11</v>
      </c>
      <c r="W35" s="180"/>
      <c r="X35" s="180"/>
      <c r="Y35" s="180"/>
      <c r="Z35" s="180"/>
      <c r="AA35" s="8"/>
      <c r="AB35" s="180" t="s">
        <v>12</v>
      </c>
      <c r="AC35" s="180"/>
      <c r="AD35" s="180"/>
      <c r="AE35" s="180"/>
      <c r="AF35" s="180"/>
      <c r="AG35" s="180"/>
      <c r="AH35" s="180"/>
      <c r="AI35" s="180" t="s">
        <v>13</v>
      </c>
      <c r="AJ35" s="180"/>
      <c r="AK35" s="180"/>
      <c r="AL35" s="180"/>
      <c r="AM35" s="180"/>
      <c r="AN35" s="180"/>
      <c r="AO35" s="9"/>
    </row>
    <row r="36" spans="1:64" x14ac:dyDescent="0.2">
      <c r="A36" s="188" t="str">
        <f>$H$1</f>
        <v>M18-1</v>
      </c>
      <c r="B36" s="188"/>
      <c r="C36" s="188"/>
      <c r="D36" s="188">
        <v>4</v>
      </c>
      <c r="E36" s="188"/>
      <c r="F36" s="188" t="s">
        <v>91</v>
      </c>
      <c r="G36" s="188"/>
      <c r="H36" s="188"/>
      <c r="I36" s="195" t="s">
        <v>96</v>
      </c>
      <c r="J36" s="195"/>
      <c r="K36" s="195"/>
      <c r="L36" s="196">
        <v>1</v>
      </c>
      <c r="M36" s="196"/>
      <c r="N36" s="156" t="str">
        <f>B10</f>
        <v>R2-1</v>
      </c>
      <c r="O36" s="156"/>
      <c r="P36" s="156"/>
      <c r="Q36" s="136" t="s">
        <v>17</v>
      </c>
      <c r="R36" s="156" t="str">
        <f>B11</f>
        <v>R2-4</v>
      </c>
      <c r="S36" s="156"/>
      <c r="T36" s="156"/>
      <c r="V36" s="198"/>
      <c r="W36" s="198"/>
      <c r="X36" s="136" t="s">
        <v>18</v>
      </c>
      <c r="Y36" s="185"/>
      <c r="Z36" s="185"/>
      <c r="AB36" s="245" t="s">
        <v>240</v>
      </c>
      <c r="AC36" s="245"/>
      <c r="AD36" s="245"/>
      <c r="AE36" s="153" t="s">
        <v>17</v>
      </c>
      <c r="AF36" s="246" t="s">
        <v>240</v>
      </c>
      <c r="AG36" s="246"/>
      <c r="AH36" s="246"/>
      <c r="AK36" s="188" t="str">
        <f>N9</f>
        <v>RIST</v>
      </c>
      <c r="AL36" s="188"/>
      <c r="AM36" s="188"/>
      <c r="AQ36" s="140" t="str">
        <f>N36&amp;R36</f>
        <v>R2-1R2-4</v>
      </c>
      <c r="AR36" s="140">
        <f>V36</f>
        <v>0</v>
      </c>
      <c r="AS36" s="140">
        <f>Y36</f>
        <v>0</v>
      </c>
      <c r="AU36" s="140" t="str">
        <f>R36&amp;N36</f>
        <v>R2-4R2-1</v>
      </c>
      <c r="AV36" s="140">
        <f>Y36</f>
        <v>0</v>
      </c>
      <c r="AW36" s="140">
        <f>V36</f>
        <v>0</v>
      </c>
    </row>
    <row r="37" spans="1:64" x14ac:dyDescent="0.2">
      <c r="A37" s="188" t="str">
        <f>$H$1</f>
        <v>M18-1</v>
      </c>
      <c r="B37" s="188"/>
      <c r="C37" s="188"/>
      <c r="D37" s="188">
        <v>5</v>
      </c>
      <c r="E37" s="188"/>
      <c r="F37" s="188" t="s">
        <v>93</v>
      </c>
      <c r="G37" s="188"/>
      <c r="H37" s="188"/>
      <c r="I37" s="195" t="s">
        <v>96</v>
      </c>
      <c r="J37" s="195"/>
      <c r="K37" s="195"/>
      <c r="L37" s="196">
        <v>2</v>
      </c>
      <c r="M37" s="196"/>
      <c r="N37" s="156" t="str">
        <f>H10</f>
        <v>HHT</v>
      </c>
      <c r="O37" s="156"/>
      <c r="P37" s="156"/>
      <c r="Q37" s="136" t="s">
        <v>17</v>
      </c>
      <c r="R37" s="156" t="str">
        <f>H11</f>
        <v>R2-3</v>
      </c>
      <c r="S37" s="156"/>
      <c r="T37" s="156"/>
      <c r="V37" s="197"/>
      <c r="W37" s="197"/>
      <c r="X37" s="136" t="s">
        <v>18</v>
      </c>
      <c r="Y37" s="185"/>
      <c r="Z37" s="185"/>
      <c r="AB37" s="247" t="s">
        <v>240</v>
      </c>
      <c r="AC37" s="247"/>
      <c r="AD37" s="247"/>
      <c r="AE37" s="155" t="s">
        <v>17</v>
      </c>
      <c r="AF37" s="248" t="s">
        <v>240</v>
      </c>
      <c r="AG37" s="248"/>
      <c r="AH37" s="248"/>
      <c r="AK37" s="188" t="str">
        <f>N39</f>
        <v>TURA</v>
      </c>
      <c r="AL37" s="188"/>
      <c r="AM37" s="188"/>
      <c r="AQ37" s="140" t="str">
        <f>N37&amp;R37</f>
        <v>HHTR2-3</v>
      </c>
      <c r="AR37" s="140">
        <f>V37</f>
        <v>0</v>
      </c>
      <c r="AS37" s="140">
        <f>Y37</f>
        <v>0</v>
      </c>
      <c r="AU37" s="140" t="str">
        <f>R37&amp;N37</f>
        <v>R2-3HHT</v>
      </c>
      <c r="AV37" s="140">
        <f>Y37</f>
        <v>0</v>
      </c>
      <c r="AW37" s="140">
        <f>V37</f>
        <v>0</v>
      </c>
    </row>
    <row r="38" spans="1:64" x14ac:dyDescent="0.2">
      <c r="A38" s="188" t="str">
        <f>$H$1</f>
        <v>M18-1</v>
      </c>
      <c r="B38" s="188"/>
      <c r="C38" s="188"/>
      <c r="D38" s="188">
        <v>6</v>
      </c>
      <c r="E38" s="188"/>
      <c r="F38" s="188" t="s">
        <v>97</v>
      </c>
      <c r="G38" s="188"/>
      <c r="H38" s="188"/>
      <c r="I38" s="195" t="s">
        <v>35</v>
      </c>
      <c r="J38" s="195"/>
      <c r="K38" s="195"/>
      <c r="L38" s="196">
        <v>1</v>
      </c>
      <c r="M38" s="196"/>
      <c r="N38" s="156" t="str">
        <f>N10</f>
        <v>ETV</v>
      </c>
      <c r="O38" s="156"/>
      <c r="P38" s="156"/>
      <c r="Q38" s="136" t="s">
        <v>17</v>
      </c>
      <c r="R38" s="156" t="str">
        <f>N9</f>
        <v>RIST</v>
      </c>
      <c r="S38" s="156"/>
      <c r="T38" s="156"/>
      <c r="V38" s="197"/>
      <c r="W38" s="197"/>
      <c r="X38" s="136" t="s">
        <v>18</v>
      </c>
      <c r="Y38" s="185"/>
      <c r="Z38" s="185"/>
      <c r="AB38" s="247" t="s">
        <v>240</v>
      </c>
      <c r="AC38" s="247"/>
      <c r="AD38" s="247"/>
      <c r="AE38" s="155" t="s">
        <v>17</v>
      </c>
      <c r="AF38" s="248" t="s">
        <v>240</v>
      </c>
      <c r="AG38" s="248"/>
      <c r="AH38" s="248"/>
      <c r="AK38" s="188" t="str">
        <f>N36</f>
        <v>R2-1</v>
      </c>
      <c r="AL38" s="188"/>
      <c r="AM38" s="188"/>
      <c r="BL38" s="145"/>
    </row>
    <row r="39" spans="1:64" x14ac:dyDescent="0.2">
      <c r="A39" s="188" t="str">
        <f>$H$1</f>
        <v>M18-1</v>
      </c>
      <c r="B39" s="188"/>
      <c r="C39" s="188"/>
      <c r="D39" s="188">
        <v>7</v>
      </c>
      <c r="E39" s="188"/>
      <c r="F39" s="188" t="s">
        <v>94</v>
      </c>
      <c r="G39" s="188"/>
      <c r="H39" s="188"/>
      <c r="I39" s="195" t="s">
        <v>35</v>
      </c>
      <c r="J39" s="195"/>
      <c r="K39" s="195"/>
      <c r="L39" s="196">
        <v>2</v>
      </c>
      <c r="M39" s="196"/>
      <c r="N39" s="156" t="str">
        <f>T10</f>
        <v>TURA</v>
      </c>
      <c r="O39" s="156"/>
      <c r="P39" s="156"/>
      <c r="Q39" s="136" t="s">
        <v>17</v>
      </c>
      <c r="R39" s="156" t="str">
        <f>T11</f>
        <v>R2-2</v>
      </c>
      <c r="S39" s="156"/>
      <c r="T39" s="156"/>
      <c r="V39" s="197"/>
      <c r="W39" s="197"/>
      <c r="X39" s="136" t="s">
        <v>18</v>
      </c>
      <c r="Y39" s="185"/>
      <c r="Z39" s="185"/>
      <c r="AB39" s="247" t="s">
        <v>240</v>
      </c>
      <c r="AC39" s="247"/>
      <c r="AD39" s="247"/>
      <c r="AE39" s="153" t="s">
        <v>17</v>
      </c>
      <c r="AF39" s="248" t="s">
        <v>240</v>
      </c>
      <c r="AG39" s="248"/>
      <c r="AH39" s="248"/>
      <c r="AK39" s="188" t="str">
        <f>H10</f>
        <v>HHT</v>
      </c>
      <c r="AL39" s="188"/>
      <c r="AM39" s="188"/>
      <c r="AQ39" s="140" t="str">
        <f>N39&amp;R39</f>
        <v>TURAR2-2</v>
      </c>
      <c r="AR39" s="140">
        <f>V39</f>
        <v>0</v>
      </c>
      <c r="AS39" s="140">
        <f>Y39</f>
        <v>0</v>
      </c>
      <c r="AU39" s="140" t="str">
        <f>R39&amp;N39</f>
        <v>R2-2TURA</v>
      </c>
      <c r="AV39" s="140">
        <f>Y39</f>
        <v>0</v>
      </c>
      <c r="AW39" s="140">
        <f>V39</f>
        <v>0</v>
      </c>
    </row>
    <row r="40" spans="1:64" x14ac:dyDescent="0.2">
      <c r="AB40" s="145"/>
      <c r="AC40" s="145"/>
      <c r="AD40" s="145"/>
      <c r="AE40" s="145"/>
      <c r="AF40" s="145"/>
      <c r="AG40" s="145"/>
      <c r="AH40" s="145"/>
    </row>
    <row r="41" spans="1:64" x14ac:dyDescent="0.2">
      <c r="A41" s="180" t="s">
        <v>5</v>
      </c>
      <c r="B41" s="180"/>
      <c r="C41" s="180"/>
      <c r="D41" s="181" t="s">
        <v>6</v>
      </c>
      <c r="E41" s="181"/>
      <c r="F41" s="182" t="s">
        <v>7</v>
      </c>
      <c r="G41" s="182"/>
      <c r="H41" s="182"/>
      <c r="I41" s="180" t="s">
        <v>8</v>
      </c>
      <c r="J41" s="180"/>
      <c r="K41" s="180"/>
      <c r="L41" s="180" t="s">
        <v>9</v>
      </c>
      <c r="M41" s="180"/>
      <c r="N41" s="180" t="s">
        <v>10</v>
      </c>
      <c r="O41" s="180"/>
      <c r="P41" s="180"/>
      <c r="Q41" s="180"/>
      <c r="R41" s="180"/>
      <c r="S41" s="180"/>
      <c r="T41" s="180"/>
      <c r="U41" s="8"/>
      <c r="V41" s="180" t="s">
        <v>11</v>
      </c>
      <c r="W41" s="180"/>
      <c r="X41" s="180"/>
      <c r="Y41" s="180"/>
      <c r="Z41" s="180"/>
      <c r="AA41" s="8"/>
      <c r="AB41" s="180" t="s">
        <v>12</v>
      </c>
      <c r="AC41" s="180"/>
      <c r="AD41" s="180"/>
      <c r="AE41" s="180"/>
      <c r="AF41" s="180"/>
      <c r="AG41" s="180"/>
      <c r="AH41" s="180"/>
      <c r="AI41" s="180" t="s">
        <v>13</v>
      </c>
      <c r="AJ41" s="180"/>
      <c r="AK41" s="180"/>
      <c r="AL41" s="180"/>
      <c r="AM41" s="180"/>
      <c r="AN41" s="180"/>
      <c r="AO41" s="9"/>
    </row>
    <row r="42" spans="1:64" x14ac:dyDescent="0.2">
      <c r="A42" s="188" t="str">
        <f>$H$1</f>
        <v>M18-1</v>
      </c>
      <c r="B42" s="188"/>
      <c r="C42" s="188"/>
      <c r="D42" s="188">
        <v>8</v>
      </c>
      <c r="E42" s="188"/>
      <c r="F42" s="188" t="s">
        <v>91</v>
      </c>
      <c r="G42" s="188"/>
      <c r="H42" s="188"/>
      <c r="I42" s="195" t="s">
        <v>98</v>
      </c>
      <c r="J42" s="195"/>
      <c r="K42" s="195"/>
      <c r="L42" s="196">
        <v>2</v>
      </c>
      <c r="M42" s="196"/>
      <c r="N42" s="156" t="str">
        <f>B11</f>
        <v>R2-4</v>
      </c>
      <c r="O42" s="156"/>
      <c r="P42" s="156"/>
      <c r="Q42" s="136" t="s">
        <v>17</v>
      </c>
      <c r="R42" s="156" t="str">
        <f>B9</f>
        <v>BCH1</v>
      </c>
      <c r="S42" s="156"/>
      <c r="T42" s="156"/>
      <c r="V42" s="198"/>
      <c r="W42" s="198"/>
      <c r="X42" s="136" t="s">
        <v>18</v>
      </c>
      <c r="Y42" s="185"/>
      <c r="Z42" s="185"/>
      <c r="AB42" s="247" t="s">
        <v>240</v>
      </c>
      <c r="AC42" s="247"/>
      <c r="AD42" s="247"/>
      <c r="AE42" s="155" t="s">
        <v>17</v>
      </c>
      <c r="AF42" s="248" t="s">
        <v>240</v>
      </c>
      <c r="AG42" s="248"/>
      <c r="AH42" s="248"/>
      <c r="AK42" s="188" t="str">
        <f>N10</f>
        <v>ETV</v>
      </c>
      <c r="AL42" s="188"/>
      <c r="AM42" s="188"/>
      <c r="AQ42" s="140" t="str">
        <f>N42&amp;R42</f>
        <v>R2-4BCH1</v>
      </c>
      <c r="AR42" s="140">
        <f>V42</f>
        <v>0</v>
      </c>
      <c r="AS42" s="140">
        <f>Y42</f>
        <v>0</v>
      </c>
      <c r="AU42" s="140" t="str">
        <f>R42&amp;N42</f>
        <v>BCH1R2-4</v>
      </c>
      <c r="AV42" s="140">
        <f>Y42</f>
        <v>0</v>
      </c>
      <c r="AW42" s="140">
        <f>V42</f>
        <v>0</v>
      </c>
    </row>
    <row r="43" spans="1:64" x14ac:dyDescent="0.2">
      <c r="A43" s="188" t="str">
        <f>$H$1</f>
        <v>M18-1</v>
      </c>
      <c r="B43" s="188"/>
      <c r="C43" s="188"/>
      <c r="D43" s="188">
        <v>9</v>
      </c>
      <c r="E43" s="188"/>
      <c r="F43" s="188" t="s">
        <v>93</v>
      </c>
      <c r="G43" s="188"/>
      <c r="H43" s="188"/>
      <c r="I43" s="195" t="s">
        <v>98</v>
      </c>
      <c r="J43" s="195"/>
      <c r="K43" s="195"/>
      <c r="L43" s="196">
        <v>1</v>
      </c>
      <c r="M43" s="196"/>
      <c r="N43" s="156" t="str">
        <f>H9</f>
        <v>TSGB</v>
      </c>
      <c r="O43" s="156"/>
      <c r="P43" s="156"/>
      <c r="Q43" s="136" t="s">
        <v>17</v>
      </c>
      <c r="R43" s="156" t="str">
        <f>H10</f>
        <v>HHT</v>
      </c>
      <c r="S43" s="156"/>
      <c r="T43" s="156"/>
      <c r="V43" s="197"/>
      <c r="W43" s="197"/>
      <c r="X43" s="136" t="s">
        <v>18</v>
      </c>
      <c r="Y43" s="185"/>
      <c r="Z43" s="185"/>
      <c r="AB43" s="247" t="s">
        <v>240</v>
      </c>
      <c r="AC43" s="247"/>
      <c r="AD43" s="247"/>
      <c r="AE43" s="155" t="s">
        <v>17</v>
      </c>
      <c r="AF43" s="248" t="s">
        <v>240</v>
      </c>
      <c r="AG43" s="248"/>
      <c r="AH43" s="248"/>
      <c r="AK43" s="188" t="str">
        <f>R37</f>
        <v>R2-3</v>
      </c>
      <c r="AL43" s="188"/>
      <c r="AM43" s="188"/>
      <c r="AQ43" s="140" t="str">
        <f>N43&amp;R43</f>
        <v>TSGBHHT</v>
      </c>
      <c r="AR43" s="140">
        <f>V43</f>
        <v>0</v>
      </c>
      <c r="AS43" s="140">
        <f>Y43</f>
        <v>0</v>
      </c>
      <c r="AU43" s="140" t="str">
        <f>R43&amp;N43</f>
        <v>HHTTSGB</v>
      </c>
      <c r="AV43" s="140">
        <f>Y43</f>
        <v>0</v>
      </c>
      <c r="AW43" s="140">
        <f>V43</f>
        <v>0</v>
      </c>
    </row>
    <row r="44" spans="1:64" x14ac:dyDescent="0.2">
      <c r="A44" s="188" t="str">
        <f>$H$1</f>
        <v>M18-1</v>
      </c>
      <c r="B44" s="188"/>
      <c r="C44" s="188"/>
      <c r="D44" s="188">
        <v>10</v>
      </c>
      <c r="E44" s="188"/>
      <c r="F44" s="188" t="s">
        <v>97</v>
      </c>
      <c r="G44" s="188"/>
      <c r="H44" s="188"/>
      <c r="I44" s="195" t="s">
        <v>99</v>
      </c>
      <c r="J44" s="195"/>
      <c r="K44" s="195"/>
      <c r="L44" s="196">
        <v>2</v>
      </c>
      <c r="M44" s="196"/>
      <c r="N44" s="156" t="str">
        <f>N9</f>
        <v>RIST</v>
      </c>
      <c r="O44" s="156"/>
      <c r="P44" s="156"/>
      <c r="Q44" s="136" t="s">
        <v>17</v>
      </c>
      <c r="R44" s="156" t="str">
        <f>N10</f>
        <v>ETV</v>
      </c>
      <c r="S44" s="156"/>
      <c r="T44" s="156"/>
      <c r="V44" s="197"/>
      <c r="W44" s="197"/>
      <c r="X44" s="136" t="s">
        <v>18</v>
      </c>
      <c r="Y44" s="185"/>
      <c r="Z44" s="185"/>
      <c r="AB44" s="247" t="s">
        <v>240</v>
      </c>
      <c r="AC44" s="247"/>
      <c r="AD44" s="247"/>
      <c r="AE44" s="155" t="s">
        <v>17</v>
      </c>
      <c r="AF44" s="248" t="s">
        <v>240</v>
      </c>
      <c r="AG44" s="248"/>
      <c r="AH44" s="248"/>
      <c r="AK44" s="188" t="str">
        <f>B9</f>
        <v>BCH1</v>
      </c>
      <c r="AL44" s="188"/>
      <c r="AM44" s="188"/>
    </row>
    <row r="45" spans="1:64" x14ac:dyDescent="0.2">
      <c r="A45" s="188" t="str">
        <f>$H$1</f>
        <v>M18-1</v>
      </c>
      <c r="B45" s="188"/>
      <c r="C45" s="188"/>
      <c r="D45" s="188">
        <v>11</v>
      </c>
      <c r="E45" s="188"/>
      <c r="F45" s="188" t="s">
        <v>94</v>
      </c>
      <c r="G45" s="188"/>
      <c r="H45" s="188"/>
      <c r="I45" s="195" t="s">
        <v>99</v>
      </c>
      <c r="J45" s="195"/>
      <c r="K45" s="195"/>
      <c r="L45" s="196">
        <v>1</v>
      </c>
      <c r="M45" s="196"/>
      <c r="N45" s="156" t="str">
        <f>T9</f>
        <v>MTVL</v>
      </c>
      <c r="O45" s="156"/>
      <c r="P45" s="156"/>
      <c r="Q45" s="136" t="s">
        <v>17</v>
      </c>
      <c r="R45" s="156" t="str">
        <f>T10</f>
        <v>TURA</v>
      </c>
      <c r="S45" s="156"/>
      <c r="T45" s="156"/>
      <c r="V45" s="197"/>
      <c r="W45" s="197"/>
      <c r="X45" s="136" t="s">
        <v>18</v>
      </c>
      <c r="Y45" s="185"/>
      <c r="Z45" s="185"/>
      <c r="AB45" s="247" t="s">
        <v>240</v>
      </c>
      <c r="AC45" s="247"/>
      <c r="AD45" s="247"/>
      <c r="AE45" s="155" t="s">
        <v>17</v>
      </c>
      <c r="AF45" s="248" t="s">
        <v>240</v>
      </c>
      <c r="AG45" s="248"/>
      <c r="AH45" s="248"/>
      <c r="AK45" s="188" t="str">
        <f>N42</f>
        <v>R2-4</v>
      </c>
      <c r="AL45" s="188"/>
      <c r="AM45" s="188"/>
      <c r="AQ45" s="140" t="str">
        <f>N45&amp;R45</f>
        <v>MTVLTURA</v>
      </c>
      <c r="AR45" s="140">
        <f>V45</f>
        <v>0</v>
      </c>
      <c r="AS45" s="140">
        <f>Y45</f>
        <v>0</v>
      </c>
      <c r="AU45" s="140" t="str">
        <f>R45&amp;N45</f>
        <v>TURAMTVL</v>
      </c>
      <c r="AV45" s="140">
        <f>Y45</f>
        <v>0</v>
      </c>
      <c r="AW45" s="140">
        <f>V45</f>
        <v>0</v>
      </c>
    </row>
    <row r="46" spans="1:64" x14ac:dyDescent="0.2">
      <c r="AB46" s="145"/>
      <c r="AC46" s="145"/>
      <c r="AD46" s="145"/>
      <c r="AE46" s="145"/>
      <c r="AF46" s="145"/>
      <c r="AG46" s="145"/>
      <c r="AH46" s="145"/>
    </row>
    <row r="47" spans="1:64" x14ac:dyDescent="0.2">
      <c r="A47" s="180" t="s">
        <v>5</v>
      </c>
      <c r="B47" s="180"/>
      <c r="C47" s="180"/>
      <c r="D47" s="181" t="s">
        <v>6</v>
      </c>
      <c r="E47" s="181"/>
      <c r="F47" s="182" t="s">
        <v>7</v>
      </c>
      <c r="G47" s="182"/>
      <c r="H47" s="182"/>
      <c r="I47" s="180" t="s">
        <v>8</v>
      </c>
      <c r="J47" s="180"/>
      <c r="K47" s="180"/>
      <c r="L47" s="180" t="s">
        <v>9</v>
      </c>
      <c r="M47" s="180"/>
      <c r="N47" s="180" t="s">
        <v>10</v>
      </c>
      <c r="O47" s="180"/>
      <c r="P47" s="180"/>
      <c r="Q47" s="180"/>
      <c r="R47" s="180"/>
      <c r="S47" s="180"/>
      <c r="T47" s="180"/>
      <c r="U47" s="8"/>
      <c r="V47" s="180" t="s">
        <v>11</v>
      </c>
      <c r="W47" s="180"/>
      <c r="X47" s="180"/>
      <c r="Y47" s="180"/>
      <c r="Z47" s="180"/>
      <c r="AA47" s="8"/>
      <c r="AB47" s="180" t="s">
        <v>12</v>
      </c>
      <c r="AC47" s="180"/>
      <c r="AD47" s="180"/>
      <c r="AE47" s="180"/>
      <c r="AF47" s="180"/>
      <c r="AG47" s="180"/>
      <c r="AH47" s="180"/>
      <c r="AI47" s="180" t="s">
        <v>13</v>
      </c>
      <c r="AJ47" s="180"/>
      <c r="AK47" s="180"/>
      <c r="AL47" s="180"/>
      <c r="AM47" s="180"/>
      <c r="AN47" s="180"/>
      <c r="AO47" s="9"/>
    </row>
    <row r="48" spans="1:64" x14ac:dyDescent="0.2">
      <c r="A48" s="188" t="str">
        <f t="shared" ref="A48:A55" si="0">$H$1</f>
        <v>M18-1</v>
      </c>
      <c r="B48" s="188"/>
      <c r="C48" s="188"/>
      <c r="D48" s="188">
        <v>12</v>
      </c>
      <c r="E48" s="188"/>
      <c r="F48" s="188" t="s">
        <v>100</v>
      </c>
      <c r="G48" s="188"/>
      <c r="H48" s="188"/>
      <c r="I48" s="195" t="s">
        <v>101</v>
      </c>
      <c r="J48" s="195"/>
      <c r="K48" s="195"/>
      <c r="L48" s="196">
        <v>2</v>
      </c>
      <c r="M48" s="196"/>
      <c r="N48" s="156" t="str">
        <f>IF(AB12="",Z12,AB12)</f>
        <v>B2</v>
      </c>
      <c r="O48" s="156"/>
      <c r="P48" s="156"/>
      <c r="Q48" s="136" t="s">
        <v>17</v>
      </c>
      <c r="R48" s="156" t="str">
        <f>IF(AB9="",Z9,AB9)</f>
        <v>A1</v>
      </c>
      <c r="S48" s="156"/>
      <c r="T48" s="156"/>
      <c r="V48" s="197"/>
      <c r="W48" s="197"/>
      <c r="X48" s="136" t="s">
        <v>18</v>
      </c>
      <c r="Y48" s="185"/>
      <c r="Z48" s="185"/>
      <c r="AB48" s="247" t="s">
        <v>240</v>
      </c>
      <c r="AC48" s="247"/>
      <c r="AD48" s="247"/>
      <c r="AE48" s="155" t="s">
        <v>17</v>
      </c>
      <c r="AF48" s="248" t="s">
        <v>240</v>
      </c>
      <c r="AG48" s="248"/>
      <c r="AH48" s="248"/>
      <c r="AK48" s="188" t="str">
        <f>IF(AH9="",AF9,AH9)</f>
        <v>C1</v>
      </c>
      <c r="AL48" s="188"/>
      <c r="AM48" s="188"/>
      <c r="AQ48" s="140" t="str">
        <f t="shared" ref="AQ48:AQ55" si="1">N48&amp;R48</f>
        <v>B2A1</v>
      </c>
      <c r="AR48" s="140">
        <f t="shared" ref="AR48:AR55" si="2">V48</f>
        <v>0</v>
      </c>
      <c r="AS48" s="140">
        <f t="shared" ref="AS48:AS55" si="3">Y48</f>
        <v>0</v>
      </c>
      <c r="AU48" s="140" t="str">
        <f t="shared" ref="AU48:AU55" si="4">R48&amp;N48</f>
        <v>A1B2</v>
      </c>
      <c r="AV48" s="140">
        <f t="shared" ref="AV48:AV55" si="5">Y48</f>
        <v>0</v>
      </c>
      <c r="AW48" s="140">
        <f t="shared" ref="AW48:AW55" si="6">V48</f>
        <v>0</v>
      </c>
    </row>
    <row r="49" spans="1:49" x14ac:dyDescent="0.2">
      <c r="A49" s="188" t="str">
        <f t="shared" si="0"/>
        <v>M18-1</v>
      </c>
      <c r="B49" s="188"/>
      <c r="C49" s="188"/>
      <c r="D49" s="188">
        <v>13</v>
      </c>
      <c r="E49" s="188"/>
      <c r="F49" s="188" t="s">
        <v>100</v>
      </c>
      <c r="G49" s="188"/>
      <c r="H49" s="188"/>
      <c r="I49" s="195" t="s">
        <v>101</v>
      </c>
      <c r="J49" s="195"/>
      <c r="K49" s="195"/>
      <c r="L49" s="196">
        <v>1</v>
      </c>
      <c r="M49" s="196"/>
      <c r="N49" s="156" t="str">
        <f>IF(AB10="",Z10,AB10)</f>
        <v>B1</v>
      </c>
      <c r="O49" s="156"/>
      <c r="P49" s="156"/>
      <c r="Q49" s="136" t="s">
        <v>17</v>
      </c>
      <c r="R49" s="156" t="str">
        <f>IF(AB11="",Z11,AB11)</f>
        <v>A2</v>
      </c>
      <c r="S49" s="156"/>
      <c r="T49" s="156"/>
      <c r="V49" s="197"/>
      <c r="W49" s="197"/>
      <c r="X49" s="136" t="s">
        <v>18</v>
      </c>
      <c r="Y49" s="185"/>
      <c r="Z49" s="185"/>
      <c r="AB49" s="247" t="s">
        <v>240</v>
      </c>
      <c r="AC49" s="247"/>
      <c r="AD49" s="247"/>
      <c r="AE49" s="155" t="s">
        <v>17</v>
      </c>
      <c r="AF49" s="248" t="s">
        <v>240</v>
      </c>
      <c r="AG49" s="248"/>
      <c r="AH49" s="248"/>
      <c r="AK49" s="188" t="str">
        <f>IF(AH11="",AF11,AH11)</f>
        <v>C2</v>
      </c>
      <c r="AL49" s="188"/>
      <c r="AM49" s="188"/>
      <c r="AQ49" s="140" t="str">
        <f t="shared" si="1"/>
        <v>B1A2</v>
      </c>
      <c r="AR49" s="140">
        <f t="shared" si="2"/>
        <v>0</v>
      </c>
      <c r="AS49" s="140">
        <f t="shared" si="3"/>
        <v>0</v>
      </c>
      <c r="AU49" s="140" t="str">
        <f t="shared" si="4"/>
        <v>A2B1</v>
      </c>
      <c r="AV49" s="140">
        <f t="shared" si="5"/>
        <v>0</v>
      </c>
      <c r="AW49" s="140">
        <f t="shared" si="6"/>
        <v>0</v>
      </c>
    </row>
    <row r="50" spans="1:49" x14ac:dyDescent="0.2">
      <c r="A50" s="188" t="str">
        <f t="shared" si="0"/>
        <v>M18-1</v>
      </c>
      <c r="B50" s="188"/>
      <c r="C50" s="188"/>
      <c r="D50" s="188">
        <v>14</v>
      </c>
      <c r="E50" s="188"/>
      <c r="F50" s="188" t="s">
        <v>102</v>
      </c>
      <c r="G50" s="188"/>
      <c r="H50" s="188"/>
      <c r="I50" s="195" t="s">
        <v>103</v>
      </c>
      <c r="J50" s="195"/>
      <c r="K50" s="195"/>
      <c r="L50" s="196">
        <v>1</v>
      </c>
      <c r="M50" s="196"/>
      <c r="N50" s="156" t="str">
        <f>IF(AH10="",AF10,AH10)</f>
        <v>D1</v>
      </c>
      <c r="O50" s="156"/>
      <c r="P50" s="156"/>
      <c r="Q50" s="136" t="s">
        <v>17</v>
      </c>
      <c r="R50" s="156" t="str">
        <f>IF(AH11="",AF11,AH11)</f>
        <v>C2</v>
      </c>
      <c r="S50" s="156"/>
      <c r="T50" s="156"/>
      <c r="V50" s="197"/>
      <c r="W50" s="197"/>
      <c r="X50" s="136" t="s">
        <v>18</v>
      </c>
      <c r="Y50" s="185"/>
      <c r="Z50" s="185"/>
      <c r="AB50" s="247" t="s">
        <v>240</v>
      </c>
      <c r="AC50" s="247"/>
      <c r="AD50" s="247"/>
      <c r="AE50" s="155" t="s">
        <v>17</v>
      </c>
      <c r="AF50" s="248" t="s">
        <v>240</v>
      </c>
      <c r="AG50" s="248"/>
      <c r="AH50" s="248"/>
      <c r="AK50" s="188" t="str">
        <f>IF(AB10="",Z10,AB10)</f>
        <v>B1</v>
      </c>
      <c r="AL50" s="188"/>
      <c r="AM50" s="188"/>
      <c r="AQ50" s="140" t="str">
        <f t="shared" si="1"/>
        <v>D1C2</v>
      </c>
      <c r="AR50" s="140">
        <f t="shared" si="2"/>
        <v>0</v>
      </c>
      <c r="AS50" s="140">
        <f t="shared" si="3"/>
        <v>0</v>
      </c>
      <c r="AU50" s="140" t="str">
        <f t="shared" si="4"/>
        <v>C2D1</v>
      </c>
      <c r="AV50" s="140">
        <f t="shared" si="5"/>
        <v>0</v>
      </c>
      <c r="AW50" s="140">
        <f t="shared" si="6"/>
        <v>0</v>
      </c>
    </row>
    <row r="51" spans="1:49" x14ac:dyDescent="0.2">
      <c r="A51" s="188" t="str">
        <f t="shared" si="0"/>
        <v>M18-1</v>
      </c>
      <c r="B51" s="188"/>
      <c r="C51" s="188"/>
      <c r="D51" s="188">
        <v>15</v>
      </c>
      <c r="E51" s="188"/>
      <c r="F51" s="188" t="s">
        <v>102</v>
      </c>
      <c r="G51" s="188"/>
      <c r="H51" s="188"/>
      <c r="I51" s="195" t="s">
        <v>103</v>
      </c>
      <c r="J51" s="195"/>
      <c r="K51" s="195"/>
      <c r="L51" s="196">
        <v>2</v>
      </c>
      <c r="M51" s="196"/>
      <c r="N51" s="156" t="str">
        <f>IF(AH12="",AF12,AH12)</f>
        <v>D2</v>
      </c>
      <c r="O51" s="156"/>
      <c r="P51" s="156"/>
      <c r="Q51" s="136" t="s">
        <v>17</v>
      </c>
      <c r="R51" s="156" t="str">
        <f>IF(AH9="",AF9,AH9)</f>
        <v>C1</v>
      </c>
      <c r="S51" s="156"/>
      <c r="T51" s="156"/>
      <c r="V51" s="197"/>
      <c r="W51" s="197"/>
      <c r="X51" s="136" t="s">
        <v>18</v>
      </c>
      <c r="Y51" s="185"/>
      <c r="Z51" s="185"/>
      <c r="AB51" s="247" t="s">
        <v>240</v>
      </c>
      <c r="AC51" s="247"/>
      <c r="AD51" s="247"/>
      <c r="AE51" s="155" t="s">
        <v>17</v>
      </c>
      <c r="AF51" s="248" t="s">
        <v>240</v>
      </c>
      <c r="AG51" s="248"/>
      <c r="AH51" s="248"/>
      <c r="AK51" s="188" t="str">
        <f>IF(AB12="",Z12,AB12)</f>
        <v>B2</v>
      </c>
      <c r="AL51" s="188"/>
      <c r="AM51" s="188"/>
      <c r="AQ51" s="140" t="str">
        <f t="shared" si="1"/>
        <v>D2C1</v>
      </c>
      <c r="AR51" s="140">
        <f t="shared" si="2"/>
        <v>0</v>
      </c>
      <c r="AS51" s="140">
        <f t="shared" si="3"/>
        <v>0</v>
      </c>
      <c r="AU51" s="140" t="str">
        <f t="shared" si="4"/>
        <v>C1D2</v>
      </c>
      <c r="AV51" s="140">
        <f t="shared" si="5"/>
        <v>0</v>
      </c>
      <c r="AW51" s="140">
        <f t="shared" si="6"/>
        <v>0</v>
      </c>
    </row>
    <row r="52" spans="1:49" x14ac:dyDescent="0.2">
      <c r="A52" s="188" t="str">
        <f t="shared" si="0"/>
        <v>M18-1</v>
      </c>
      <c r="B52" s="188"/>
      <c r="C52" s="188"/>
      <c r="D52" s="188">
        <v>16</v>
      </c>
      <c r="E52" s="188"/>
      <c r="F52" s="188" t="s">
        <v>100</v>
      </c>
      <c r="G52" s="188"/>
      <c r="H52" s="188"/>
      <c r="I52" s="195" t="s">
        <v>104</v>
      </c>
      <c r="J52" s="195"/>
      <c r="K52" s="195"/>
      <c r="L52" s="196">
        <v>1</v>
      </c>
      <c r="M52" s="196"/>
      <c r="N52" s="156" t="str">
        <f>IF(AB9="",Z9,AB9)</f>
        <v>A1</v>
      </c>
      <c r="O52" s="156"/>
      <c r="P52" s="156"/>
      <c r="Q52" s="136" t="s">
        <v>17</v>
      </c>
      <c r="R52" s="156" t="str">
        <f>IF(AB10="",Z10,AB10)</f>
        <v>B1</v>
      </c>
      <c r="S52" s="156"/>
      <c r="T52" s="156"/>
      <c r="V52" s="197"/>
      <c r="W52" s="197"/>
      <c r="X52" s="136" t="s">
        <v>18</v>
      </c>
      <c r="Y52" s="185"/>
      <c r="Z52" s="185"/>
      <c r="AB52" s="247" t="s">
        <v>240</v>
      </c>
      <c r="AC52" s="247"/>
      <c r="AD52" s="247"/>
      <c r="AE52" s="155" t="s">
        <v>17</v>
      </c>
      <c r="AF52" s="248" t="s">
        <v>240</v>
      </c>
      <c r="AG52" s="248"/>
      <c r="AH52" s="248"/>
      <c r="AK52" s="188" t="str">
        <f>IF(AH10="",AF10,AH10)</f>
        <v>D1</v>
      </c>
      <c r="AL52" s="188"/>
      <c r="AM52" s="188"/>
      <c r="AQ52" s="140" t="str">
        <f t="shared" si="1"/>
        <v>A1B1</v>
      </c>
      <c r="AR52" s="140">
        <f t="shared" si="2"/>
        <v>0</v>
      </c>
      <c r="AS52" s="140">
        <f t="shared" si="3"/>
        <v>0</v>
      </c>
      <c r="AU52" s="140" t="str">
        <f t="shared" si="4"/>
        <v>B1A1</v>
      </c>
      <c r="AV52" s="140">
        <f t="shared" si="5"/>
        <v>0</v>
      </c>
      <c r="AW52" s="140">
        <f t="shared" si="6"/>
        <v>0</v>
      </c>
    </row>
    <row r="53" spans="1:49" x14ac:dyDescent="0.2">
      <c r="A53" s="188" t="str">
        <f t="shared" si="0"/>
        <v>M18-1</v>
      </c>
      <c r="B53" s="188"/>
      <c r="C53" s="188"/>
      <c r="D53" s="188">
        <v>17</v>
      </c>
      <c r="E53" s="188"/>
      <c r="F53" s="188" t="s">
        <v>100</v>
      </c>
      <c r="G53" s="188"/>
      <c r="H53" s="188"/>
      <c r="I53" s="195" t="s">
        <v>104</v>
      </c>
      <c r="J53" s="195"/>
      <c r="K53" s="195"/>
      <c r="L53" s="196">
        <v>2</v>
      </c>
      <c r="M53" s="196"/>
      <c r="N53" s="156" t="str">
        <f>IF(AB11="",Z11,AB11)</f>
        <v>A2</v>
      </c>
      <c r="O53" s="156"/>
      <c r="P53" s="156"/>
      <c r="Q53" s="136" t="s">
        <v>17</v>
      </c>
      <c r="R53" s="156" t="str">
        <f>IF(AB12="",Z12,AB12)</f>
        <v>B2</v>
      </c>
      <c r="S53" s="156"/>
      <c r="T53" s="156"/>
      <c r="V53" s="197"/>
      <c r="W53" s="197"/>
      <c r="X53" s="136" t="s">
        <v>18</v>
      </c>
      <c r="Y53" s="185"/>
      <c r="Z53" s="185"/>
      <c r="AB53" s="247" t="s">
        <v>240</v>
      </c>
      <c r="AC53" s="247"/>
      <c r="AD53" s="247"/>
      <c r="AE53" s="155" t="s">
        <v>17</v>
      </c>
      <c r="AF53" s="248" t="s">
        <v>240</v>
      </c>
      <c r="AG53" s="248"/>
      <c r="AH53" s="248"/>
      <c r="AK53" s="188" t="str">
        <f>IF(AH12="",AF12,AH12)</f>
        <v>D2</v>
      </c>
      <c r="AL53" s="188"/>
      <c r="AM53" s="188"/>
      <c r="AQ53" s="140" t="str">
        <f t="shared" si="1"/>
        <v>A2B2</v>
      </c>
      <c r="AR53" s="140">
        <f t="shared" si="2"/>
        <v>0</v>
      </c>
      <c r="AS53" s="140">
        <f t="shared" si="3"/>
        <v>0</v>
      </c>
      <c r="AU53" s="140" t="str">
        <f t="shared" si="4"/>
        <v>B2A2</v>
      </c>
      <c r="AV53" s="140">
        <f t="shared" si="5"/>
        <v>0</v>
      </c>
      <c r="AW53" s="140">
        <f t="shared" si="6"/>
        <v>0</v>
      </c>
    </row>
    <row r="54" spans="1:49" x14ac:dyDescent="0.2">
      <c r="A54" s="188" t="str">
        <f t="shared" si="0"/>
        <v>M18-1</v>
      </c>
      <c r="B54" s="188"/>
      <c r="C54" s="188"/>
      <c r="D54" s="188">
        <v>18</v>
      </c>
      <c r="E54" s="188"/>
      <c r="F54" s="188" t="s">
        <v>102</v>
      </c>
      <c r="G54" s="188"/>
      <c r="H54" s="188"/>
      <c r="I54" s="195" t="s">
        <v>105</v>
      </c>
      <c r="J54" s="195"/>
      <c r="K54" s="195"/>
      <c r="L54" s="196">
        <v>1</v>
      </c>
      <c r="M54" s="196"/>
      <c r="N54" s="156" t="str">
        <f>IF(AH9="",AF9,AH9)</f>
        <v>C1</v>
      </c>
      <c r="O54" s="156"/>
      <c r="P54" s="156"/>
      <c r="Q54" s="136" t="s">
        <v>17</v>
      </c>
      <c r="R54" s="156" t="str">
        <f>IF(AH10="",AF10,AH10)</f>
        <v>D1</v>
      </c>
      <c r="S54" s="156"/>
      <c r="T54" s="156"/>
      <c r="V54" s="197"/>
      <c r="W54" s="197"/>
      <c r="X54" s="136" t="s">
        <v>18</v>
      </c>
      <c r="Y54" s="185"/>
      <c r="Z54" s="185"/>
      <c r="AB54" s="247" t="s">
        <v>240</v>
      </c>
      <c r="AC54" s="247"/>
      <c r="AD54" s="247"/>
      <c r="AE54" s="155" t="s">
        <v>17</v>
      </c>
      <c r="AF54" s="248" t="s">
        <v>240</v>
      </c>
      <c r="AG54" s="248"/>
      <c r="AH54" s="248"/>
      <c r="AK54" s="188" t="str">
        <f>IF(AB9="",Z9,AB9)</f>
        <v>A1</v>
      </c>
      <c r="AL54" s="188"/>
      <c r="AM54" s="188"/>
      <c r="AQ54" s="140" t="str">
        <f t="shared" si="1"/>
        <v>C1D1</v>
      </c>
      <c r="AR54" s="140">
        <f t="shared" si="2"/>
        <v>0</v>
      </c>
      <c r="AS54" s="140">
        <f t="shared" si="3"/>
        <v>0</v>
      </c>
      <c r="AU54" s="140" t="str">
        <f t="shared" si="4"/>
        <v>D1C1</v>
      </c>
      <c r="AV54" s="140">
        <f t="shared" si="5"/>
        <v>0</v>
      </c>
      <c r="AW54" s="140">
        <f t="shared" si="6"/>
        <v>0</v>
      </c>
    </row>
    <row r="55" spans="1:49" x14ac:dyDescent="0.2">
      <c r="A55" s="188" t="str">
        <f t="shared" si="0"/>
        <v>M18-1</v>
      </c>
      <c r="B55" s="188"/>
      <c r="C55" s="188"/>
      <c r="D55" s="188">
        <v>19</v>
      </c>
      <c r="E55" s="188"/>
      <c r="F55" s="188" t="s">
        <v>102</v>
      </c>
      <c r="G55" s="188"/>
      <c r="H55" s="188"/>
      <c r="I55" s="195" t="s">
        <v>105</v>
      </c>
      <c r="J55" s="195"/>
      <c r="K55" s="195"/>
      <c r="L55" s="196">
        <v>2</v>
      </c>
      <c r="M55" s="196"/>
      <c r="N55" s="156" t="str">
        <f>IF(AH11="",AF11,AH11)</f>
        <v>C2</v>
      </c>
      <c r="O55" s="156"/>
      <c r="P55" s="156"/>
      <c r="Q55" s="136" t="s">
        <v>17</v>
      </c>
      <c r="R55" s="156" t="str">
        <f>IF(AH12="",AF12,AH12)</f>
        <v>D2</v>
      </c>
      <c r="S55" s="156"/>
      <c r="T55" s="156"/>
      <c r="V55" s="197"/>
      <c r="W55" s="197"/>
      <c r="X55" s="136" t="s">
        <v>18</v>
      </c>
      <c r="Y55" s="185"/>
      <c r="Z55" s="185"/>
      <c r="AB55" s="247" t="s">
        <v>240</v>
      </c>
      <c r="AC55" s="247"/>
      <c r="AD55" s="247"/>
      <c r="AE55" s="155" t="s">
        <v>17</v>
      </c>
      <c r="AF55" s="248" t="s">
        <v>240</v>
      </c>
      <c r="AG55" s="248"/>
      <c r="AH55" s="248"/>
      <c r="AK55" s="188" t="str">
        <f>IF(AB11="",Z11,AB11)</f>
        <v>A2</v>
      </c>
      <c r="AL55" s="188"/>
      <c r="AM55" s="188"/>
      <c r="AQ55" s="140" t="str">
        <f t="shared" si="1"/>
        <v>C2D2</v>
      </c>
      <c r="AR55" s="140">
        <f t="shared" si="2"/>
        <v>0</v>
      </c>
      <c r="AS55" s="140">
        <f t="shared" si="3"/>
        <v>0</v>
      </c>
      <c r="AU55" s="140" t="str">
        <f t="shared" si="4"/>
        <v>D2C2</v>
      </c>
      <c r="AV55" s="140">
        <f t="shared" si="5"/>
        <v>0</v>
      </c>
      <c r="AW55" s="140">
        <f t="shared" si="6"/>
        <v>0</v>
      </c>
    </row>
    <row r="56" spans="1:49" x14ac:dyDescent="0.2">
      <c r="N56" s="156" t="str">
        <f>IF(AB9="",Z9,AB9)</f>
        <v>A1</v>
      </c>
      <c r="O56" s="156"/>
      <c r="P56" s="156"/>
      <c r="Q56" s="136" t="s">
        <v>17</v>
      </c>
      <c r="R56" s="156" t="str">
        <f>IF(AB11="",Z11,AB11)</f>
        <v>A2</v>
      </c>
      <c r="S56" s="156"/>
      <c r="T56" s="156"/>
      <c r="V56" s="249" t="str">
        <f>IF(AB9="","",IF(COUNTIF($AQ:$AS,N56&amp;R56)=1,VLOOKUP(CONCATENATE(N56,R56),$AQ:$AS,2,0),VLOOKUP(CONCATENATE(N56,R56),$AU:$AW,2,0)))</f>
        <v/>
      </c>
      <c r="W56" s="249"/>
      <c r="X56" s="136" t="s">
        <v>18</v>
      </c>
      <c r="Y56" s="250" t="str">
        <f>IF(AB9="","",IF(COUNTIF($AQ:$AS,N56&amp;R56)=1,VLOOKUP(CONCATENATE(N56,R56),$AQ:$AS,3,0),VLOOKUP(CONCATENATE(N56,R56),$AU:$AW,3,0)))</f>
        <v/>
      </c>
      <c r="Z56" s="250"/>
      <c r="AB56" s="13" t="s">
        <v>106</v>
      </c>
    </row>
    <row r="57" spans="1:49" x14ac:dyDescent="0.2">
      <c r="N57" s="156" t="str">
        <f>IF(AB10="",Z10,AB10)</f>
        <v>B1</v>
      </c>
      <c r="O57" s="156"/>
      <c r="P57" s="156"/>
      <c r="Q57" s="136" t="s">
        <v>17</v>
      </c>
      <c r="R57" s="156" t="str">
        <f>IF(AB12="",Z12,AB12)</f>
        <v>B2</v>
      </c>
      <c r="S57" s="156"/>
      <c r="T57" s="156"/>
      <c r="V57" s="249" t="str">
        <f>IF(AB10="","",IF(COUNTIF($AQ:$AS,N57&amp;R57)=1,VLOOKUP(CONCATENATE(N57,R57),$AQ:$AS,2,0),VLOOKUP(CONCATENATE(N57,R57),$AU:$AW,2,0)))</f>
        <v/>
      </c>
      <c r="W57" s="249"/>
      <c r="X57" s="136" t="s">
        <v>18</v>
      </c>
      <c r="Y57" s="250" t="str">
        <f>IF(AB10="","",IF(COUNTIF($AQ:$AS,N57&amp;R57)=1,VLOOKUP(CONCATENATE(N57,R57),$AQ:$AS,3,0),VLOOKUP(CONCATENATE(N57,R57),$AU:$AW,3,0)))</f>
        <v/>
      </c>
      <c r="Z57" s="250"/>
      <c r="AB57" s="13" t="s">
        <v>107</v>
      </c>
    </row>
    <row r="58" spans="1:49" x14ac:dyDescent="0.2">
      <c r="N58" s="156" t="str">
        <f>IF(AH9="",AF9,AH9)</f>
        <v>C1</v>
      </c>
      <c r="O58" s="156"/>
      <c r="P58" s="156"/>
      <c r="Q58" s="136" t="s">
        <v>17</v>
      </c>
      <c r="R58" s="156" t="str">
        <f>IF(AH11="",AF11,AH11)</f>
        <v>C2</v>
      </c>
      <c r="S58" s="156"/>
      <c r="T58" s="156"/>
      <c r="V58" s="249" t="str">
        <f>IF(AH11="","",IF(COUNTIF($AQ:$AS,N58&amp;R58)=1,VLOOKUP(CONCATENATE(N58,R58),$AQ:$AS,2,0),VLOOKUP(CONCATENATE(N58,R58),$AU:$AW,2,0)))</f>
        <v/>
      </c>
      <c r="W58" s="249"/>
      <c r="X58" s="136" t="s">
        <v>18</v>
      </c>
      <c r="Y58" s="250" t="str">
        <f>IF(AH11="","",IF(COUNTIF($AQ:$AS,N58&amp;R58)=1,VLOOKUP(CONCATENATE(N58,R58),$AQ:$AS,3,0),VLOOKUP(CONCATENATE(N58,R58),$AU:$AW,3,0)))</f>
        <v/>
      </c>
      <c r="Z58" s="250"/>
      <c r="AB58" s="13" t="s">
        <v>108</v>
      </c>
    </row>
    <row r="59" spans="1:49" x14ac:dyDescent="0.2">
      <c r="N59" s="156" t="str">
        <f>IF(AH10="",AF10,AH10)</f>
        <v>D1</v>
      </c>
      <c r="O59" s="156"/>
      <c r="P59" s="156"/>
      <c r="Q59" s="136" t="s">
        <v>17</v>
      </c>
      <c r="R59" s="156" t="str">
        <f>IF(AH12="",AF12,AH12)</f>
        <v>D2</v>
      </c>
      <c r="S59" s="156"/>
      <c r="T59" s="156"/>
      <c r="V59" s="249" t="str">
        <f>IF(AH12="","",IF(COUNTIF($AQ:$AS,N59&amp;R59)=1,VLOOKUP(CONCATENATE(N59,R59),$AQ:$AS,2,0),VLOOKUP(CONCATENATE(N59,R59),$AU:$AW,2,0)))</f>
        <v/>
      </c>
      <c r="W59" s="249"/>
      <c r="X59" s="136" t="s">
        <v>18</v>
      </c>
      <c r="Y59" s="250" t="str">
        <f>IF(AH12="","",IF(COUNTIF($AQ:$AS,N59&amp;R59)=1,VLOOKUP(CONCATENATE(N59,R59),$AQ:$AS,3,0),VLOOKUP(CONCATENATE(N59,R59),$AU:$AW,3,0)))</f>
        <v/>
      </c>
      <c r="Z59" s="250"/>
      <c r="AB59" s="13" t="s">
        <v>109</v>
      </c>
    </row>
    <row r="60" spans="1:49" x14ac:dyDescent="0.2">
      <c r="A60" s="251" t="s">
        <v>110</v>
      </c>
      <c r="B60" s="251"/>
      <c r="C60" s="251"/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1"/>
      <c r="AI60" s="251"/>
      <c r="AJ60" s="251"/>
      <c r="AK60" s="251"/>
      <c r="AL60" s="251"/>
      <c r="AM60" s="251"/>
      <c r="AN60" s="251"/>
    </row>
    <row r="61" spans="1:49" x14ac:dyDescent="0.2">
      <c r="AN61" s="135" t="str">
        <f>AN28</f>
        <v>Version 2: Stand 18.05.2026</v>
      </c>
    </row>
    <row r="62" spans="1:49" x14ac:dyDescent="0.2">
      <c r="A62" s="200" t="str">
        <f>B8</f>
        <v>Gruppe A</v>
      </c>
      <c r="B62" s="200"/>
      <c r="C62" s="200"/>
      <c r="D62" s="200"/>
      <c r="E62" s="201" t="str">
        <f>B63</f>
        <v>BCH1</v>
      </c>
      <c r="F62" s="201"/>
      <c r="G62" s="201"/>
      <c r="H62" s="201"/>
      <c r="I62" s="201" t="str">
        <f>B64</f>
        <v>R2-1</v>
      </c>
      <c r="J62" s="201"/>
      <c r="K62" s="201"/>
      <c r="L62" s="201"/>
      <c r="M62" s="201" t="str">
        <f>B65</f>
        <v>R2-4</v>
      </c>
      <c r="N62" s="201"/>
      <c r="O62" s="201"/>
      <c r="P62" s="201"/>
      <c r="Q62" s="202" t="s">
        <v>111</v>
      </c>
      <c r="R62" s="202"/>
      <c r="S62" s="202"/>
      <c r="T62" s="202"/>
      <c r="U62" s="203" t="s">
        <v>112</v>
      </c>
      <c r="V62" s="203"/>
      <c r="W62" s="203"/>
      <c r="X62" s="203"/>
      <c r="Y62" s="156" t="s">
        <v>113</v>
      </c>
      <c r="Z62" s="156"/>
      <c r="AH62" s="252"/>
      <c r="AI62" s="252"/>
      <c r="AJ62" s="252"/>
      <c r="AK62" s="252"/>
    </row>
    <row r="63" spans="1:49" x14ac:dyDescent="0.2">
      <c r="A63" s="14" t="s">
        <v>91</v>
      </c>
      <c r="B63" s="204" t="str">
        <f>B9</f>
        <v>BCH1</v>
      </c>
      <c r="C63" s="204"/>
      <c r="D63" s="204"/>
      <c r="E63" s="205" t="s">
        <v>114</v>
      </c>
      <c r="F63" s="206"/>
      <c r="G63" s="207" t="s">
        <v>114</v>
      </c>
      <c r="H63" s="208"/>
      <c r="I63" s="209">
        <f>V31</f>
        <v>0</v>
      </c>
      <c r="J63" s="210"/>
      <c r="K63" s="208">
        <f>Y31</f>
        <v>0</v>
      </c>
      <c r="L63" s="211"/>
      <c r="M63" s="209">
        <f>Y42</f>
        <v>0</v>
      </c>
      <c r="N63" s="210"/>
      <c r="O63" s="208">
        <f>V42</f>
        <v>0</v>
      </c>
      <c r="P63" s="211"/>
      <c r="Q63" s="209">
        <f>+I63+M63+AH63</f>
        <v>0</v>
      </c>
      <c r="R63" s="210"/>
      <c r="S63" s="208">
        <f>+K63+O63+AJ63</f>
        <v>0</v>
      </c>
      <c r="T63" s="211"/>
      <c r="U63" s="209">
        <f>IF(I63&gt;K63,2)+IF(M63&gt;O63,2)+IF(AH63&gt;AJ63,2)</f>
        <v>0</v>
      </c>
      <c r="V63" s="210"/>
      <c r="W63" s="208">
        <f>IF(I63&lt;K63,2)+IF(M63&lt;O63,2)+IF(AH63&lt;AJ63,2)</f>
        <v>0</v>
      </c>
      <c r="X63" s="211"/>
      <c r="Y63" s="212"/>
      <c r="Z63" s="213"/>
      <c r="AH63" s="254"/>
      <c r="AI63" s="254"/>
      <c r="AJ63" s="253"/>
      <c r="AK63" s="253"/>
    </row>
    <row r="64" spans="1:49" x14ac:dyDescent="0.2">
      <c r="A64" s="14" t="s">
        <v>93</v>
      </c>
      <c r="B64" s="204" t="str">
        <f>B10</f>
        <v>R2-1</v>
      </c>
      <c r="C64" s="204"/>
      <c r="D64" s="204"/>
      <c r="E64" s="214" t="str">
        <f>CONCATENATE(I31,"-",L31)</f>
        <v>10:00-1</v>
      </c>
      <c r="F64" s="214"/>
      <c r="G64" s="214"/>
      <c r="H64" s="214"/>
      <c r="I64" s="205" t="s">
        <v>114</v>
      </c>
      <c r="J64" s="206"/>
      <c r="K64" s="207" t="s">
        <v>114</v>
      </c>
      <c r="L64" s="208"/>
      <c r="M64" s="209">
        <f>V36</f>
        <v>0</v>
      </c>
      <c r="N64" s="210"/>
      <c r="O64" s="208">
        <f>Y36</f>
        <v>0</v>
      </c>
      <c r="P64" s="211"/>
      <c r="Q64" s="209">
        <f>K63+M64+AH64</f>
        <v>0</v>
      </c>
      <c r="R64" s="210"/>
      <c r="S64" s="208">
        <f>I63+O64+AJ64</f>
        <v>0</v>
      </c>
      <c r="T64" s="211"/>
      <c r="U64" s="209">
        <f>IF(K63&gt;I63,2)+IF(M64&gt;O64,2)+IF(AH64&gt;AJ64,2)</f>
        <v>0</v>
      </c>
      <c r="V64" s="210"/>
      <c r="W64" s="208">
        <f>IF(K63&lt;I63,2)+IF(M64&lt;O64,2)+IF(AH64&lt;AJ64,2)</f>
        <v>0</v>
      </c>
      <c r="X64" s="211"/>
      <c r="Y64" s="212"/>
      <c r="Z64" s="213"/>
      <c r="AH64" s="254"/>
      <c r="AI64" s="254"/>
      <c r="AJ64" s="253"/>
      <c r="AK64" s="253"/>
    </row>
    <row r="65" spans="1:58" x14ac:dyDescent="0.2">
      <c r="A65" s="14" t="s">
        <v>97</v>
      </c>
      <c r="B65" s="204" t="str">
        <f>B11</f>
        <v>R2-4</v>
      </c>
      <c r="C65" s="204"/>
      <c r="D65" s="204"/>
      <c r="E65" s="214" t="str">
        <f>CONCATENATE(I42,"-",L42)</f>
        <v>14:00-2</v>
      </c>
      <c r="F65" s="214"/>
      <c r="G65" s="214"/>
      <c r="H65" s="214"/>
      <c r="I65" s="214" t="str">
        <f>CONCATENATE(I36,"-",L36)</f>
        <v>12:00-1</v>
      </c>
      <c r="J65" s="214"/>
      <c r="K65" s="214"/>
      <c r="L65" s="214"/>
      <c r="M65" s="205" t="s">
        <v>114</v>
      </c>
      <c r="N65" s="206"/>
      <c r="O65" s="207" t="s">
        <v>114</v>
      </c>
      <c r="P65" s="208"/>
      <c r="Q65" s="209">
        <f>O63+O64+AH65</f>
        <v>0</v>
      </c>
      <c r="R65" s="210"/>
      <c r="S65" s="208">
        <f>M63+M64+AJ65</f>
        <v>0</v>
      </c>
      <c r="T65" s="211"/>
      <c r="U65" s="209">
        <f>IF(O63&gt;M63,2)+IF(M64&lt;O64,2)+IF(AH65&gt;AJ65,2)</f>
        <v>0</v>
      </c>
      <c r="V65" s="210"/>
      <c r="W65" s="208">
        <f>IF(O63&lt;M63,2)+IF(M64&gt;O64,2)+IF(AH65&lt;AJ65,2)</f>
        <v>0</v>
      </c>
      <c r="X65" s="211"/>
      <c r="Y65" s="212"/>
      <c r="Z65" s="213"/>
      <c r="AH65" s="254"/>
      <c r="AI65" s="254"/>
      <c r="AJ65" s="253"/>
      <c r="AK65" s="253"/>
    </row>
    <row r="67" spans="1:58" x14ac:dyDescent="0.2">
      <c r="A67" s="200" t="str">
        <f>H8</f>
        <v>Gruppe B</v>
      </c>
      <c r="B67" s="200"/>
      <c r="C67" s="200"/>
      <c r="D67" s="200"/>
      <c r="E67" s="201" t="str">
        <f>B68</f>
        <v>TSGB</v>
      </c>
      <c r="F67" s="201"/>
      <c r="G67" s="201"/>
      <c r="H67" s="201"/>
      <c r="I67" s="201" t="str">
        <f>B69</f>
        <v>HHT</v>
      </c>
      <c r="J67" s="201"/>
      <c r="K67" s="201"/>
      <c r="L67" s="201"/>
      <c r="M67" s="201" t="str">
        <f>B70</f>
        <v>R2-3</v>
      </c>
      <c r="N67" s="201"/>
      <c r="O67" s="201"/>
      <c r="P67" s="201"/>
      <c r="Q67" s="202" t="s">
        <v>111</v>
      </c>
      <c r="R67" s="202"/>
      <c r="S67" s="202"/>
      <c r="T67" s="202"/>
      <c r="U67" s="203" t="s">
        <v>112</v>
      </c>
      <c r="V67" s="203"/>
      <c r="W67" s="203"/>
      <c r="X67" s="203"/>
      <c r="Y67" s="156" t="s">
        <v>113</v>
      </c>
      <c r="Z67" s="156"/>
      <c r="AB67" s="252"/>
      <c r="AC67" s="252"/>
      <c r="AD67" s="252"/>
      <c r="AE67" s="252"/>
      <c r="AH67" s="252"/>
      <c r="AI67" s="252"/>
      <c r="AJ67" s="252"/>
      <c r="AK67" s="252"/>
    </row>
    <row r="68" spans="1:58" x14ac:dyDescent="0.2">
      <c r="A68" s="14" t="s">
        <v>100</v>
      </c>
      <c r="B68" s="204" t="str">
        <f>H9</f>
        <v>TSGB</v>
      </c>
      <c r="C68" s="204"/>
      <c r="D68" s="204"/>
      <c r="E68" s="205" t="s">
        <v>114</v>
      </c>
      <c r="F68" s="206"/>
      <c r="G68" s="207" t="s">
        <v>114</v>
      </c>
      <c r="H68" s="208"/>
      <c r="I68" s="209">
        <f>V43</f>
        <v>0</v>
      </c>
      <c r="J68" s="210"/>
      <c r="K68" s="208">
        <f>Y43</f>
        <v>0</v>
      </c>
      <c r="L68" s="211"/>
      <c r="M68" s="209">
        <f>Y32</f>
        <v>0</v>
      </c>
      <c r="N68" s="210"/>
      <c r="O68" s="208">
        <f>V32</f>
        <v>0</v>
      </c>
      <c r="P68" s="211"/>
      <c r="Q68" s="209">
        <f>+I68+M68+AH68</f>
        <v>0</v>
      </c>
      <c r="R68" s="210"/>
      <c r="S68" s="208">
        <f>+K68+O68+AJ68</f>
        <v>0</v>
      </c>
      <c r="T68" s="211"/>
      <c r="U68" s="209">
        <f>IF(I68&gt;K68,2)+IF(M68&gt;O68,2)+IF(AH68&gt;AJ68,2)</f>
        <v>0</v>
      </c>
      <c r="V68" s="210"/>
      <c r="W68" s="208">
        <f>IF(I68&lt;K68,2)+IF(M68&lt;O68,2)+IF(AH68&lt;AJ68,2)</f>
        <v>0</v>
      </c>
      <c r="X68" s="211"/>
      <c r="Y68" s="212"/>
      <c r="Z68" s="213"/>
      <c r="AB68" s="254"/>
      <c r="AC68" s="254"/>
      <c r="AD68" s="253"/>
      <c r="AE68" s="253"/>
      <c r="AH68" s="254"/>
      <c r="AI68" s="254"/>
      <c r="AJ68" s="253"/>
      <c r="AK68" s="253"/>
    </row>
    <row r="69" spans="1:58" x14ac:dyDescent="0.2">
      <c r="A69" s="14" t="s">
        <v>102</v>
      </c>
      <c r="B69" s="204" t="str">
        <f>H10</f>
        <v>HHT</v>
      </c>
      <c r="C69" s="204"/>
      <c r="D69" s="204"/>
      <c r="E69" s="214" t="str">
        <f>CONCATENATE(I43,"-",L43)</f>
        <v>14:00-1</v>
      </c>
      <c r="F69" s="214"/>
      <c r="G69" s="214"/>
      <c r="H69" s="214"/>
      <c r="I69" s="205" t="s">
        <v>114</v>
      </c>
      <c r="J69" s="206"/>
      <c r="K69" s="207" t="s">
        <v>114</v>
      </c>
      <c r="L69" s="208"/>
      <c r="M69" s="209">
        <f>V37</f>
        <v>0</v>
      </c>
      <c r="N69" s="210"/>
      <c r="O69" s="208">
        <f>Y37</f>
        <v>0</v>
      </c>
      <c r="P69" s="211"/>
      <c r="Q69" s="209">
        <f>K68+M69+AH69</f>
        <v>0</v>
      </c>
      <c r="R69" s="210"/>
      <c r="S69" s="208">
        <f>I68+O69+AJ69</f>
        <v>0</v>
      </c>
      <c r="T69" s="211"/>
      <c r="U69" s="209">
        <f>IF(K68&gt;I68,2)+IF(M69&gt;O69,2)+IF(AH69&gt;AJ69,2)</f>
        <v>0</v>
      </c>
      <c r="V69" s="210"/>
      <c r="W69" s="208">
        <f>IF(K68&lt;I68,2)+IF(M69&lt;O69,2)+IF(AH69&lt;AJ69,2)</f>
        <v>0</v>
      </c>
      <c r="X69" s="211"/>
      <c r="Y69" s="212"/>
      <c r="Z69" s="213"/>
      <c r="AB69" s="254"/>
      <c r="AC69" s="254"/>
      <c r="AD69" s="253"/>
      <c r="AE69" s="253"/>
      <c r="AH69" s="254"/>
      <c r="AI69" s="254"/>
      <c r="AJ69" s="253"/>
      <c r="AK69" s="253"/>
    </row>
    <row r="70" spans="1:58" x14ac:dyDescent="0.2">
      <c r="A70" s="14" t="s">
        <v>115</v>
      </c>
      <c r="B70" s="204" t="str">
        <f>H11</f>
        <v>R2-3</v>
      </c>
      <c r="C70" s="204"/>
      <c r="D70" s="204"/>
      <c r="E70" s="214" t="str">
        <f>CONCATENATE(I32,"-",L32)</f>
        <v>10:00-2</v>
      </c>
      <c r="F70" s="214"/>
      <c r="G70" s="214"/>
      <c r="H70" s="214"/>
      <c r="I70" s="214" t="str">
        <f>CONCATENATE(I37,"-",L37)</f>
        <v>12:00-2</v>
      </c>
      <c r="J70" s="214"/>
      <c r="K70" s="214"/>
      <c r="L70" s="214"/>
      <c r="M70" s="205" t="s">
        <v>114</v>
      </c>
      <c r="N70" s="206"/>
      <c r="O70" s="207" t="s">
        <v>114</v>
      </c>
      <c r="P70" s="208"/>
      <c r="Q70" s="209">
        <f>O68+O69+AH70</f>
        <v>0</v>
      </c>
      <c r="R70" s="210"/>
      <c r="S70" s="208">
        <f>M68+M69+AJ70</f>
        <v>0</v>
      </c>
      <c r="T70" s="211"/>
      <c r="U70" s="209">
        <f>IF(O68&gt;M68,2)+IF(M69&lt;O69,2)+IF(AH70&gt;AJ70,2)</f>
        <v>0</v>
      </c>
      <c r="V70" s="210"/>
      <c r="W70" s="208">
        <f>IF(O68&lt;M68,2)+IF(M69&gt;O69,2)+IF(AH70&lt;AJ70,2)</f>
        <v>0</v>
      </c>
      <c r="X70" s="211"/>
      <c r="Y70" s="212"/>
      <c r="Z70" s="213"/>
      <c r="AB70" s="254"/>
      <c r="AC70" s="254"/>
      <c r="AD70" s="253"/>
      <c r="AE70" s="253"/>
      <c r="AH70" s="254"/>
      <c r="AI70" s="254"/>
      <c r="AJ70" s="253"/>
      <c r="AK70" s="253"/>
      <c r="AO70" s="15"/>
      <c r="AP70" s="15"/>
      <c r="AX70" s="16"/>
      <c r="AZ70" s="16"/>
      <c r="BA70" s="16"/>
      <c r="BB70" s="16"/>
      <c r="BC70" s="16"/>
      <c r="BD70" s="16"/>
      <c r="BE70" s="16"/>
      <c r="BF70" s="16"/>
    </row>
    <row r="72" spans="1:58" x14ac:dyDescent="0.2">
      <c r="A72" s="200" t="str">
        <f>N8</f>
        <v>Gruppe C</v>
      </c>
      <c r="B72" s="200"/>
      <c r="C72" s="200"/>
      <c r="D72" s="200"/>
      <c r="E72" s="201" t="str">
        <f>B73</f>
        <v>RIST</v>
      </c>
      <c r="F72" s="201"/>
      <c r="G72" s="201"/>
      <c r="H72" s="201"/>
      <c r="I72" s="201" t="str">
        <f>B74</f>
        <v>ETV</v>
      </c>
      <c r="J72" s="201"/>
      <c r="K72" s="201"/>
      <c r="L72" s="201"/>
      <c r="M72" s="201" t="str">
        <f>E72</f>
        <v>RIST</v>
      </c>
      <c r="N72" s="201"/>
      <c r="O72" s="201"/>
      <c r="P72" s="201"/>
      <c r="Q72" s="202" t="s">
        <v>111</v>
      </c>
      <c r="R72" s="202"/>
      <c r="S72" s="202"/>
      <c r="T72" s="202"/>
      <c r="U72" s="203" t="s">
        <v>112</v>
      </c>
      <c r="V72" s="203"/>
      <c r="W72" s="203"/>
      <c r="X72" s="203"/>
      <c r="Y72" s="156" t="s">
        <v>113</v>
      </c>
      <c r="Z72" s="156"/>
      <c r="AF72" s="140" t="s">
        <v>116</v>
      </c>
      <c r="AO72" s="15"/>
      <c r="AP72" s="15"/>
      <c r="AX72" s="16"/>
      <c r="AZ72" s="16"/>
      <c r="BA72" s="16"/>
      <c r="BB72" s="16"/>
      <c r="BC72" s="16"/>
      <c r="BD72" s="16"/>
      <c r="BE72" s="16"/>
      <c r="BF72" s="16"/>
    </row>
    <row r="73" spans="1:58" x14ac:dyDescent="0.2">
      <c r="A73" s="14" t="s">
        <v>26</v>
      </c>
      <c r="B73" s="204" t="str">
        <f>N9</f>
        <v>RIST</v>
      </c>
      <c r="C73" s="204"/>
      <c r="D73" s="204"/>
      <c r="E73" s="205" t="s">
        <v>114</v>
      </c>
      <c r="F73" s="206"/>
      <c r="G73" s="207" t="s">
        <v>114</v>
      </c>
      <c r="H73" s="208"/>
      <c r="I73" s="209">
        <f>V44</f>
        <v>0</v>
      </c>
      <c r="J73" s="210"/>
      <c r="K73" s="208">
        <f>Y44</f>
        <v>0</v>
      </c>
      <c r="L73" s="211"/>
      <c r="M73" s="205" t="s">
        <v>114</v>
      </c>
      <c r="N73" s="206"/>
      <c r="O73" s="207" t="s">
        <v>114</v>
      </c>
      <c r="P73" s="208"/>
      <c r="Q73" s="209">
        <f>+I73+O74</f>
        <v>0</v>
      </c>
      <c r="R73" s="210"/>
      <c r="S73" s="208">
        <f>+K73+M74</f>
        <v>0</v>
      </c>
      <c r="T73" s="211"/>
      <c r="U73" s="209">
        <f>IF(Q73&gt;S73,2,0)</f>
        <v>0</v>
      </c>
      <c r="V73" s="210"/>
      <c r="W73" s="208">
        <f>IF(Q73&lt;S73,2,0)</f>
        <v>0</v>
      </c>
      <c r="X73" s="211"/>
      <c r="Y73" s="212"/>
      <c r="Z73" s="213"/>
      <c r="AF73" s="140" t="str">
        <f>E72</f>
        <v>RIST</v>
      </c>
      <c r="AK73" s="156">
        <f>Q73/2</f>
        <v>0</v>
      </c>
      <c r="AL73" s="156"/>
      <c r="AM73" s="156"/>
      <c r="AO73" s="15"/>
      <c r="AP73" s="15"/>
      <c r="AQ73" s="16"/>
      <c r="AR73" s="16"/>
      <c r="AS73" s="16"/>
      <c r="AT73" s="139"/>
      <c r="AU73" s="16"/>
      <c r="AV73" s="16"/>
      <c r="AW73" s="16"/>
      <c r="AX73" s="16"/>
      <c r="AZ73" s="16"/>
      <c r="BA73" s="16"/>
      <c r="BB73" s="16"/>
      <c r="BC73" s="16"/>
      <c r="BD73" s="16"/>
      <c r="BE73" s="16"/>
      <c r="BF73" s="16"/>
    </row>
    <row r="74" spans="1:58" x14ac:dyDescent="0.2">
      <c r="A74" s="14" t="s">
        <v>22</v>
      </c>
      <c r="B74" s="204" t="str">
        <f>N10</f>
        <v>ETV</v>
      </c>
      <c r="C74" s="204"/>
      <c r="D74" s="204"/>
      <c r="E74" s="214" t="str">
        <f>CONCATENATE(I44,"-",L44)</f>
        <v>15:00-2</v>
      </c>
      <c r="F74" s="214"/>
      <c r="G74" s="214"/>
      <c r="H74" s="214"/>
      <c r="I74" s="205" t="s">
        <v>114</v>
      </c>
      <c r="J74" s="206"/>
      <c r="K74" s="207" t="s">
        <v>114</v>
      </c>
      <c r="L74" s="208"/>
      <c r="M74" s="209">
        <f>V38</f>
        <v>0</v>
      </c>
      <c r="N74" s="210"/>
      <c r="O74" s="208">
        <f>Y38</f>
        <v>0</v>
      </c>
      <c r="P74" s="211"/>
      <c r="Q74" s="209">
        <f>K73+M74</f>
        <v>0</v>
      </c>
      <c r="R74" s="210"/>
      <c r="S74" s="208">
        <f>I73+O74</f>
        <v>0</v>
      </c>
      <c r="T74" s="211"/>
      <c r="U74" s="209">
        <f>IF(Q74&gt;S74,2,0)</f>
        <v>0</v>
      </c>
      <c r="V74" s="210"/>
      <c r="W74" s="208">
        <f>IF(Q74&lt;S74,2,0)</f>
        <v>0</v>
      </c>
      <c r="X74" s="211"/>
      <c r="Y74" s="212"/>
      <c r="Z74" s="213"/>
      <c r="AF74" s="140" t="str">
        <f>I72</f>
        <v>ETV</v>
      </c>
      <c r="AK74" s="156">
        <f>Q74/2</f>
        <v>0</v>
      </c>
      <c r="AL74" s="156"/>
      <c r="AM74" s="156"/>
      <c r="AQ74" s="140" t="str">
        <f>AF73&amp;AF74</f>
        <v>RISTETV</v>
      </c>
      <c r="AR74" s="140">
        <f>AK73</f>
        <v>0</v>
      </c>
      <c r="AS74" s="140">
        <f>AK74</f>
        <v>0</v>
      </c>
      <c r="AU74" s="140" t="str">
        <f>AF74&amp;AF73</f>
        <v>ETVRIST</v>
      </c>
      <c r="AV74" s="140">
        <f>AK74</f>
        <v>0</v>
      </c>
      <c r="AW74" s="140">
        <f>AK73</f>
        <v>0</v>
      </c>
    </row>
    <row r="75" spans="1:58" x14ac:dyDescent="0.2">
      <c r="A75" s="14" t="s">
        <v>24</v>
      </c>
      <c r="B75" s="204" t="str">
        <f>B73</f>
        <v>RIST</v>
      </c>
      <c r="C75" s="204"/>
      <c r="D75" s="204"/>
      <c r="E75" s="205" t="s">
        <v>114</v>
      </c>
      <c r="F75" s="206"/>
      <c r="G75" s="207" t="s">
        <v>114</v>
      </c>
      <c r="H75" s="208"/>
      <c r="I75" s="214" t="str">
        <f>CONCATENATE(I38,"-",L38)</f>
        <v>13:00-1</v>
      </c>
      <c r="J75" s="214"/>
      <c r="K75" s="214"/>
      <c r="L75" s="214"/>
      <c r="M75" s="257"/>
      <c r="N75" s="255"/>
      <c r="O75" s="256"/>
      <c r="P75" s="256"/>
      <c r="Q75" s="255"/>
      <c r="R75" s="255"/>
      <c r="S75" s="256"/>
      <c r="T75" s="256"/>
      <c r="Y75" s="255"/>
      <c r="Z75" s="255"/>
      <c r="AA75" s="253"/>
      <c r="AB75" s="253"/>
      <c r="AC75" s="188"/>
      <c r="AD75" s="188"/>
    </row>
    <row r="77" spans="1:58" x14ac:dyDescent="0.2">
      <c r="A77" s="200" t="str">
        <f>T8</f>
        <v>Gruppe D</v>
      </c>
      <c r="B77" s="200"/>
      <c r="C77" s="200"/>
      <c r="D77" s="200"/>
      <c r="E77" s="201" t="str">
        <f>B78</f>
        <v>MTVL</v>
      </c>
      <c r="F77" s="201"/>
      <c r="G77" s="201"/>
      <c r="H77" s="201"/>
      <c r="I77" s="201" t="str">
        <f>B79</f>
        <v>TURA</v>
      </c>
      <c r="J77" s="201"/>
      <c r="K77" s="201"/>
      <c r="L77" s="201"/>
      <c r="M77" s="201" t="str">
        <f>B80</f>
        <v>R2-2</v>
      </c>
      <c r="N77" s="201"/>
      <c r="O77" s="201"/>
      <c r="P77" s="201"/>
      <c r="Q77" s="202" t="s">
        <v>111</v>
      </c>
      <c r="R77" s="202"/>
      <c r="S77" s="202"/>
      <c r="T77" s="202"/>
      <c r="U77" s="203" t="s">
        <v>112</v>
      </c>
      <c r="V77" s="203"/>
      <c r="W77" s="203"/>
      <c r="X77" s="203"/>
      <c r="Y77" s="156" t="s">
        <v>113</v>
      </c>
      <c r="Z77" s="156"/>
      <c r="AF77" s="252"/>
      <c r="AG77" s="252"/>
      <c r="AH77" s="252"/>
      <c r="AI77" s="252"/>
    </row>
    <row r="78" spans="1:58" x14ac:dyDescent="0.2">
      <c r="A78" s="14" t="s">
        <v>32</v>
      </c>
      <c r="B78" s="204" t="str">
        <f>T9</f>
        <v>MTVL</v>
      </c>
      <c r="C78" s="204"/>
      <c r="D78" s="204"/>
      <c r="E78" s="205" t="s">
        <v>114</v>
      </c>
      <c r="F78" s="206"/>
      <c r="G78" s="207" t="s">
        <v>114</v>
      </c>
      <c r="H78" s="208"/>
      <c r="I78" s="209">
        <f>V45</f>
        <v>0</v>
      </c>
      <c r="J78" s="210"/>
      <c r="K78" s="208">
        <f>Y45</f>
        <v>0</v>
      </c>
      <c r="L78" s="211"/>
      <c r="M78" s="209">
        <f>Y33</f>
        <v>0</v>
      </c>
      <c r="N78" s="210"/>
      <c r="O78" s="208">
        <f>V33</f>
        <v>0</v>
      </c>
      <c r="P78" s="211"/>
      <c r="Q78" s="209">
        <f>+I78+M78+AF78</f>
        <v>0</v>
      </c>
      <c r="R78" s="210"/>
      <c r="S78" s="208">
        <f>+K78+O78+AH78</f>
        <v>0</v>
      </c>
      <c r="T78" s="211"/>
      <c r="U78" s="209">
        <f>IF(I78&gt;K78,2)+IF(M78&gt;O78,2)+IF(AF78&gt;AH78,2)</f>
        <v>0</v>
      </c>
      <c r="V78" s="210"/>
      <c r="W78" s="208">
        <f>IF(I78&lt;K78,2)+IF(M78&lt;O78,2)+IF(AF78&lt;AH78,2)</f>
        <v>0</v>
      </c>
      <c r="X78" s="211"/>
      <c r="Y78" s="212"/>
      <c r="Z78" s="213"/>
      <c r="AF78" s="254"/>
      <c r="AG78" s="254"/>
      <c r="AH78" s="253"/>
      <c r="AI78" s="253"/>
    </row>
    <row r="79" spans="1:58" x14ac:dyDescent="0.2">
      <c r="A79" s="14" t="s">
        <v>16</v>
      </c>
      <c r="B79" s="204" t="str">
        <f>T10</f>
        <v>TURA</v>
      </c>
      <c r="C79" s="204"/>
      <c r="D79" s="204"/>
      <c r="E79" s="214" t="str">
        <f>CONCATENATE(I45,"-",L45)</f>
        <v>15:00-1</v>
      </c>
      <c r="F79" s="214"/>
      <c r="G79" s="214"/>
      <c r="H79" s="214"/>
      <c r="I79" s="205" t="s">
        <v>114</v>
      </c>
      <c r="J79" s="206"/>
      <c r="K79" s="207" t="s">
        <v>114</v>
      </c>
      <c r="L79" s="208"/>
      <c r="M79" s="209">
        <f>V39</f>
        <v>0</v>
      </c>
      <c r="N79" s="210"/>
      <c r="O79" s="208">
        <f>Y39</f>
        <v>0</v>
      </c>
      <c r="P79" s="211"/>
      <c r="Q79" s="209">
        <f>K78+M79+AF79</f>
        <v>0</v>
      </c>
      <c r="R79" s="210"/>
      <c r="S79" s="208">
        <f>I78+O79+AH79</f>
        <v>0</v>
      </c>
      <c r="T79" s="211"/>
      <c r="U79" s="209">
        <f>IF(K78&gt;I78,2)+IF(M79&gt;O79,2)+IF(AF79&gt;AH79,2)</f>
        <v>0</v>
      </c>
      <c r="V79" s="210"/>
      <c r="W79" s="208">
        <f>IF(K78&lt;I78,2)+IF(M79&lt;O79,2)+IF(AF79&lt;AH79,2)</f>
        <v>0</v>
      </c>
      <c r="X79" s="211"/>
      <c r="Y79" s="212"/>
      <c r="Z79" s="213"/>
      <c r="AF79" s="254"/>
      <c r="AG79" s="254"/>
      <c r="AH79" s="253"/>
      <c r="AI79" s="253"/>
    </row>
    <row r="80" spans="1:58" x14ac:dyDescent="0.2">
      <c r="A80" s="14" t="s">
        <v>117</v>
      </c>
      <c r="B80" s="204" t="str">
        <f>T11</f>
        <v>R2-2</v>
      </c>
      <c r="C80" s="204"/>
      <c r="D80" s="204"/>
      <c r="E80" s="214" t="str">
        <f>CONCATENATE(I33,"-",L33)</f>
        <v>11:00-1</v>
      </c>
      <c r="F80" s="214"/>
      <c r="G80" s="214"/>
      <c r="H80" s="214"/>
      <c r="I80" s="214" t="str">
        <f>CONCATENATE(I39,"-",L39)</f>
        <v>13:00-2</v>
      </c>
      <c r="J80" s="214"/>
      <c r="K80" s="214"/>
      <c r="L80" s="214"/>
      <c r="M80" s="205" t="s">
        <v>114</v>
      </c>
      <c r="N80" s="206"/>
      <c r="O80" s="207" t="s">
        <v>114</v>
      </c>
      <c r="P80" s="208"/>
      <c r="Q80" s="209">
        <f>O78+O79+AF80</f>
        <v>0</v>
      </c>
      <c r="R80" s="210"/>
      <c r="S80" s="208">
        <f>M78+M79+AH80</f>
        <v>0</v>
      </c>
      <c r="T80" s="211"/>
      <c r="U80" s="209">
        <f>IF(O78&gt;M78,2)+IF(M79&lt;O79,2)+IF(AF80&gt;AH80,2)</f>
        <v>0</v>
      </c>
      <c r="V80" s="210"/>
      <c r="W80" s="208">
        <f>IF(O78&lt;M78,2)+IF(M79&gt;O79,2)+IF(AF80&lt;AH80,2)</f>
        <v>0</v>
      </c>
      <c r="X80" s="211"/>
      <c r="Y80" s="212"/>
      <c r="Z80" s="213"/>
      <c r="AF80" s="254"/>
      <c r="AG80" s="254"/>
      <c r="AH80" s="253"/>
      <c r="AI80" s="253"/>
    </row>
    <row r="82" spans="1:51" x14ac:dyDescent="0.2">
      <c r="A82" s="200" t="str">
        <f>Z8</f>
        <v>Gruppe  E</v>
      </c>
      <c r="B82" s="200"/>
      <c r="C82" s="200"/>
      <c r="D82" s="200"/>
      <c r="E82" s="201" t="str">
        <f>B83</f>
        <v>A1</v>
      </c>
      <c r="F82" s="201"/>
      <c r="G82" s="201"/>
      <c r="H82" s="201"/>
      <c r="I82" s="201" t="str">
        <f>B84</f>
        <v>A2</v>
      </c>
      <c r="J82" s="201"/>
      <c r="K82" s="201"/>
      <c r="L82" s="201"/>
      <c r="M82" s="201" t="str">
        <f>B85</f>
        <v>B1</v>
      </c>
      <c r="N82" s="201"/>
      <c r="O82" s="201"/>
      <c r="P82" s="201"/>
      <c r="Q82" s="201" t="str">
        <f>B86</f>
        <v>B2</v>
      </c>
      <c r="R82" s="201"/>
      <c r="S82" s="201"/>
      <c r="T82" s="201"/>
      <c r="U82" s="202" t="s">
        <v>111</v>
      </c>
      <c r="V82" s="202"/>
      <c r="W82" s="202"/>
      <c r="X82" s="202"/>
      <c r="Y82" s="203" t="s">
        <v>112</v>
      </c>
      <c r="Z82" s="203"/>
      <c r="AA82" s="203"/>
      <c r="AB82" s="203"/>
      <c r="AC82" s="156" t="s">
        <v>113</v>
      </c>
      <c r="AD82" s="156"/>
      <c r="AY82" s="134"/>
    </row>
    <row r="83" spans="1:51" x14ac:dyDescent="0.2">
      <c r="A83" s="14" t="s">
        <v>91</v>
      </c>
      <c r="B83" s="204" t="str">
        <f>IF(AB9="",Z9,AB9)</f>
        <v>A1</v>
      </c>
      <c r="C83" s="204"/>
      <c r="D83" s="204"/>
      <c r="E83" s="205" t="s">
        <v>114</v>
      </c>
      <c r="F83" s="206"/>
      <c r="G83" s="207" t="s">
        <v>114</v>
      </c>
      <c r="H83" s="208"/>
      <c r="I83" s="209">
        <f>IF(V56="",0,V56)</f>
        <v>0</v>
      </c>
      <c r="J83" s="210"/>
      <c r="K83" s="208">
        <f>IF(Y56="",0,Y56)</f>
        <v>0</v>
      </c>
      <c r="L83" s="211"/>
      <c r="M83" s="209">
        <f>V52</f>
        <v>0</v>
      </c>
      <c r="N83" s="210"/>
      <c r="O83" s="208">
        <f>Y52</f>
        <v>0</v>
      </c>
      <c r="P83" s="211"/>
      <c r="Q83" s="209">
        <f>Y48</f>
        <v>0</v>
      </c>
      <c r="R83" s="210"/>
      <c r="S83" s="208">
        <f>V48</f>
        <v>0</v>
      </c>
      <c r="T83" s="211"/>
      <c r="U83" s="209">
        <f>+I83+M83+Q83</f>
        <v>0</v>
      </c>
      <c r="V83" s="210"/>
      <c r="W83" s="208">
        <f>+K83+O83+S83</f>
        <v>0</v>
      </c>
      <c r="X83" s="211"/>
      <c r="Y83" s="209">
        <f>IF(I83&gt;K83,2)+IF(M83&gt;O83,2)+IF(Q83&gt;S83,2)</f>
        <v>0</v>
      </c>
      <c r="Z83" s="210"/>
      <c r="AA83" s="208">
        <f>IF(I83&lt;K83,2)+IF(M83&lt;O83,2)+IF(Q83&lt;S83,2)</f>
        <v>0</v>
      </c>
      <c r="AB83" s="211"/>
      <c r="AC83" s="212"/>
      <c r="AD83" s="213"/>
      <c r="AY83" s="134"/>
    </row>
    <row r="84" spans="1:51" x14ac:dyDescent="0.2">
      <c r="A84" s="14" t="s">
        <v>93</v>
      </c>
      <c r="B84" s="204" t="str">
        <f>IF(AB11="",Z11,AB11)</f>
        <v>A2</v>
      </c>
      <c r="C84" s="204"/>
      <c r="D84" s="204"/>
      <c r="E84" s="214" t="str">
        <f>CONCATENATE(H56,"-",K56)</f>
        <v>-</v>
      </c>
      <c r="F84" s="214"/>
      <c r="G84" s="214"/>
      <c r="H84" s="214"/>
      <c r="I84" s="205" t="s">
        <v>114</v>
      </c>
      <c r="J84" s="206"/>
      <c r="K84" s="207" t="s">
        <v>114</v>
      </c>
      <c r="L84" s="208"/>
      <c r="M84" s="209">
        <f>Y49</f>
        <v>0</v>
      </c>
      <c r="N84" s="210"/>
      <c r="O84" s="208">
        <f>V49</f>
        <v>0</v>
      </c>
      <c r="P84" s="211"/>
      <c r="Q84" s="209">
        <f>V53</f>
        <v>0</v>
      </c>
      <c r="R84" s="210"/>
      <c r="S84" s="208">
        <f>Y53</f>
        <v>0</v>
      </c>
      <c r="T84" s="211"/>
      <c r="U84" s="209">
        <f>K83+M84+Q84</f>
        <v>0</v>
      </c>
      <c r="V84" s="210"/>
      <c r="W84" s="208">
        <f>I83+O84+S84</f>
        <v>0</v>
      </c>
      <c r="X84" s="211"/>
      <c r="Y84" s="209">
        <f>IF(K83&gt;I83,2)+IF(M84&gt;O84,2)+IF(Q84&gt;S84,2)</f>
        <v>0</v>
      </c>
      <c r="Z84" s="210"/>
      <c r="AA84" s="208">
        <f>IF(K83&lt;I83,2)+IF(M84&lt;O84,2)+IF(Q84&lt;S84,2)</f>
        <v>0</v>
      </c>
      <c r="AB84" s="211"/>
      <c r="AC84" s="212"/>
      <c r="AD84" s="213"/>
      <c r="AY84" s="134"/>
    </row>
    <row r="85" spans="1:51" x14ac:dyDescent="0.2">
      <c r="A85" s="14" t="s">
        <v>97</v>
      </c>
      <c r="B85" s="204" t="str">
        <f>IF(AB10="",Z10,AB10)</f>
        <v>B1</v>
      </c>
      <c r="C85" s="204"/>
      <c r="D85" s="204"/>
      <c r="E85" s="214" t="str">
        <f>CONCATENATE(I52,"-",L52)</f>
        <v>18:00-1</v>
      </c>
      <c r="F85" s="214"/>
      <c r="G85" s="214"/>
      <c r="H85" s="214"/>
      <c r="I85" s="214" t="str">
        <f>CONCATENATE(I49,"-",L49)</f>
        <v>16:00-1</v>
      </c>
      <c r="J85" s="214"/>
      <c r="K85" s="214"/>
      <c r="L85" s="214"/>
      <c r="M85" s="205" t="s">
        <v>114</v>
      </c>
      <c r="N85" s="206"/>
      <c r="O85" s="207" t="s">
        <v>114</v>
      </c>
      <c r="P85" s="208"/>
      <c r="Q85" s="209">
        <f>IF(V57="",0,V57)</f>
        <v>0</v>
      </c>
      <c r="R85" s="210"/>
      <c r="S85" s="208">
        <f>IF(Y57="",0,Y57)</f>
        <v>0</v>
      </c>
      <c r="T85" s="211"/>
      <c r="U85" s="209">
        <f>O83+O84+Q85</f>
        <v>0</v>
      </c>
      <c r="V85" s="210"/>
      <c r="W85" s="208">
        <f>M83+M84+S85</f>
        <v>0</v>
      </c>
      <c r="X85" s="211"/>
      <c r="Y85" s="209">
        <f>IF(O83&gt;M83,2)+IF(M84&lt;O84,2)+IF(Q85&gt;S85,2)</f>
        <v>0</v>
      </c>
      <c r="Z85" s="210"/>
      <c r="AA85" s="208">
        <f>IF(O83&lt;M83,2)+IF(M84&gt;O84,2)+IF(Q85&lt;S85,2)</f>
        <v>0</v>
      </c>
      <c r="AB85" s="211"/>
      <c r="AC85" s="212"/>
      <c r="AD85" s="213"/>
      <c r="AY85" s="134"/>
    </row>
    <row r="86" spans="1:51" x14ac:dyDescent="0.2">
      <c r="A86" s="14" t="s">
        <v>94</v>
      </c>
      <c r="B86" s="204" t="str">
        <f>IF(AB12="",Z12,AB12)</f>
        <v>B2</v>
      </c>
      <c r="C86" s="204"/>
      <c r="D86" s="204"/>
      <c r="E86" s="214" t="str">
        <f>CONCATENATE(I48,"-",L48)</f>
        <v>16:00-2</v>
      </c>
      <c r="F86" s="214"/>
      <c r="G86" s="214"/>
      <c r="H86" s="214"/>
      <c r="I86" s="214" t="str">
        <f>CONCATENATE(I53,"-",L53)</f>
        <v>18:00-2</v>
      </c>
      <c r="J86" s="214"/>
      <c r="K86" s="214"/>
      <c r="L86" s="214"/>
      <c r="M86" s="214" t="str">
        <f>CONCATENATE(G57,"-",K57)</f>
        <v>-</v>
      </c>
      <c r="N86" s="214"/>
      <c r="O86" s="214"/>
      <c r="P86" s="214"/>
      <c r="Q86" s="205" t="s">
        <v>114</v>
      </c>
      <c r="R86" s="206"/>
      <c r="S86" s="207" t="s">
        <v>114</v>
      </c>
      <c r="T86" s="208"/>
      <c r="U86" s="209">
        <f>S83+S84+S85</f>
        <v>0</v>
      </c>
      <c r="V86" s="210"/>
      <c r="W86" s="208">
        <f>Q83+Q84+Q85</f>
        <v>0</v>
      </c>
      <c r="X86" s="211"/>
      <c r="Y86" s="209">
        <f>IF(S83&gt;Q83,2)+IF(S84&gt;Q84,2)+IF(S85&gt;Q85,2)</f>
        <v>0</v>
      </c>
      <c r="Z86" s="210"/>
      <c r="AA86" s="208">
        <f>IF(S83&lt;Q83,2)+IF(S84&lt;Q84,2)+IF(S85&lt;Q85,2)</f>
        <v>0</v>
      </c>
      <c r="AB86" s="211"/>
      <c r="AC86" s="212"/>
      <c r="AD86" s="213"/>
      <c r="AY86" s="134"/>
    </row>
    <row r="88" spans="1:51" x14ac:dyDescent="0.2">
      <c r="A88" s="200" t="str">
        <f>AF8</f>
        <v>Gruppe F</v>
      </c>
      <c r="B88" s="200"/>
      <c r="C88" s="200"/>
      <c r="D88" s="200"/>
      <c r="E88" s="201" t="str">
        <f>B89</f>
        <v>C1</v>
      </c>
      <c r="F88" s="201"/>
      <c r="G88" s="201"/>
      <c r="H88" s="201"/>
      <c r="I88" s="201" t="str">
        <f>B90</f>
        <v>C2</v>
      </c>
      <c r="J88" s="201"/>
      <c r="K88" s="201"/>
      <c r="L88" s="201"/>
      <c r="M88" s="201" t="str">
        <f>B91</f>
        <v>D1</v>
      </c>
      <c r="N88" s="201"/>
      <c r="O88" s="201"/>
      <c r="P88" s="201"/>
      <c r="Q88" s="201" t="str">
        <f>B92</f>
        <v>D2</v>
      </c>
      <c r="R88" s="201"/>
      <c r="S88" s="201"/>
      <c r="T88" s="201"/>
      <c r="U88" s="202" t="s">
        <v>111</v>
      </c>
      <c r="V88" s="202"/>
      <c r="W88" s="202"/>
      <c r="X88" s="202"/>
      <c r="Y88" s="203" t="s">
        <v>112</v>
      </c>
      <c r="Z88" s="203"/>
      <c r="AA88" s="203"/>
      <c r="AB88" s="203"/>
      <c r="AC88" s="156" t="s">
        <v>113</v>
      </c>
      <c r="AD88" s="156"/>
      <c r="AY88" s="134"/>
    </row>
    <row r="89" spans="1:51" x14ac:dyDescent="0.2">
      <c r="A89" s="14" t="s">
        <v>100</v>
      </c>
      <c r="B89" s="204" t="str">
        <f>IF(AH9="",AF9,AH9)</f>
        <v>C1</v>
      </c>
      <c r="C89" s="204"/>
      <c r="D89" s="204"/>
      <c r="E89" s="205" t="s">
        <v>114</v>
      </c>
      <c r="F89" s="206"/>
      <c r="G89" s="207" t="s">
        <v>114</v>
      </c>
      <c r="H89" s="208"/>
      <c r="I89" s="209">
        <f>IF(V58="",0,V58)</f>
        <v>0</v>
      </c>
      <c r="J89" s="210"/>
      <c r="K89" s="208">
        <f>IF(Y58="",0,Y58)</f>
        <v>0</v>
      </c>
      <c r="L89" s="211"/>
      <c r="M89" s="209">
        <f>V54</f>
        <v>0</v>
      </c>
      <c r="N89" s="210"/>
      <c r="O89" s="208">
        <f>Y54</f>
        <v>0</v>
      </c>
      <c r="P89" s="211"/>
      <c r="Q89" s="209">
        <f>Y51</f>
        <v>0</v>
      </c>
      <c r="R89" s="210"/>
      <c r="S89" s="208">
        <f>V51</f>
        <v>0</v>
      </c>
      <c r="T89" s="211"/>
      <c r="U89" s="209">
        <f>+I89+M89+Q89</f>
        <v>0</v>
      </c>
      <c r="V89" s="210"/>
      <c r="W89" s="208">
        <f>+K89+O89+S89</f>
        <v>0</v>
      </c>
      <c r="X89" s="211"/>
      <c r="Y89" s="209">
        <f>IF(I89&gt;K89,2)+IF(M89&gt;O89,2)+IF(Q89&gt;S89,2)</f>
        <v>0</v>
      </c>
      <c r="Z89" s="210"/>
      <c r="AA89" s="208">
        <f>IF(I89&lt;K89,2)+IF(M89&lt;O89,2)+IF(Q89&lt;S89,2)</f>
        <v>0</v>
      </c>
      <c r="AB89" s="211"/>
      <c r="AC89" s="212"/>
      <c r="AD89" s="213"/>
      <c r="AJ89" s="136"/>
      <c r="AY89" s="134"/>
    </row>
    <row r="90" spans="1:51" x14ac:dyDescent="0.2">
      <c r="A90" s="14" t="s">
        <v>102</v>
      </c>
      <c r="B90" s="204" t="str">
        <f>IF(AH11="",AF11,AH11)</f>
        <v>C2</v>
      </c>
      <c r="C90" s="204"/>
      <c r="D90" s="204"/>
      <c r="E90" s="214" t="str">
        <f>CONCATENATE(H58,"-",K58)</f>
        <v>-</v>
      </c>
      <c r="F90" s="214"/>
      <c r="G90" s="214"/>
      <c r="H90" s="214"/>
      <c r="I90" s="205" t="s">
        <v>114</v>
      </c>
      <c r="J90" s="206"/>
      <c r="K90" s="207" t="s">
        <v>114</v>
      </c>
      <c r="L90" s="208"/>
      <c r="M90" s="209">
        <f>Y50</f>
        <v>0</v>
      </c>
      <c r="N90" s="210"/>
      <c r="O90" s="208">
        <f>V50</f>
        <v>0</v>
      </c>
      <c r="P90" s="211"/>
      <c r="Q90" s="209">
        <f>V55</f>
        <v>0</v>
      </c>
      <c r="R90" s="210"/>
      <c r="S90" s="208">
        <f>Y55</f>
        <v>0</v>
      </c>
      <c r="T90" s="211"/>
      <c r="U90" s="209">
        <f>K89+M90+Q90</f>
        <v>0</v>
      </c>
      <c r="V90" s="210"/>
      <c r="W90" s="208">
        <f>I89+O90+S90</f>
        <v>0</v>
      </c>
      <c r="X90" s="211"/>
      <c r="Y90" s="209">
        <f>IF(K89&gt;I89,2)+IF(M90&gt;O90,2)+IF(Q90&gt;S90,2)</f>
        <v>0</v>
      </c>
      <c r="Z90" s="210"/>
      <c r="AA90" s="208">
        <f>IF(K89&lt;I89,2)+IF(M90&lt;O90,2)+IF(Q90&lt;S90,2)</f>
        <v>0</v>
      </c>
      <c r="AB90" s="211"/>
      <c r="AC90" s="212"/>
      <c r="AD90" s="213"/>
      <c r="AJ90" s="136"/>
      <c r="AY90" s="134"/>
    </row>
    <row r="91" spans="1:51" x14ac:dyDescent="0.2">
      <c r="A91" s="14" t="s">
        <v>115</v>
      </c>
      <c r="B91" s="204" t="str">
        <f>IF(AH10="",AF10,AH10)</f>
        <v>D1</v>
      </c>
      <c r="C91" s="204"/>
      <c r="D91" s="204"/>
      <c r="E91" s="214" t="str">
        <f>CONCATENATE(I54,"-",L54)</f>
        <v>19:00-1</v>
      </c>
      <c r="F91" s="214"/>
      <c r="G91" s="214"/>
      <c r="H91" s="214"/>
      <c r="I91" s="214" t="str">
        <f>CONCATENATE(I50,"-",L50)</f>
        <v>17:00-1</v>
      </c>
      <c r="J91" s="214"/>
      <c r="K91" s="214"/>
      <c r="L91" s="214"/>
      <c r="M91" s="205" t="s">
        <v>114</v>
      </c>
      <c r="N91" s="206"/>
      <c r="O91" s="207" t="s">
        <v>114</v>
      </c>
      <c r="P91" s="208"/>
      <c r="Q91" s="209">
        <f>IF(V59="",0,V59)</f>
        <v>0</v>
      </c>
      <c r="R91" s="210"/>
      <c r="S91" s="208">
        <f>IF(Y59="",0,Y59)</f>
        <v>0</v>
      </c>
      <c r="T91" s="211"/>
      <c r="U91" s="209">
        <f>O89+O90+Q91</f>
        <v>0</v>
      </c>
      <c r="V91" s="210"/>
      <c r="W91" s="208">
        <f>M89+M90+S91</f>
        <v>0</v>
      </c>
      <c r="X91" s="211"/>
      <c r="Y91" s="209">
        <f>IF(O89&gt;M89,2)+IF(M90&lt;O90,2)+IF(Q91&gt;S91,2)</f>
        <v>0</v>
      </c>
      <c r="Z91" s="210"/>
      <c r="AA91" s="208">
        <f>IF(O89&lt;M89,2)+IF(M90&gt;O90,2)+IF(Q91&lt;S91,2)</f>
        <v>0</v>
      </c>
      <c r="AB91" s="211"/>
      <c r="AC91" s="212"/>
      <c r="AD91" s="213"/>
      <c r="AY91" s="134"/>
    </row>
    <row r="92" spans="1:51" x14ac:dyDescent="0.2">
      <c r="A92" s="14" t="s">
        <v>29</v>
      </c>
      <c r="B92" s="204" t="str">
        <f>IF(AH12="",AF12,AH12)</f>
        <v>D2</v>
      </c>
      <c r="C92" s="204"/>
      <c r="D92" s="204"/>
      <c r="E92" s="214" t="str">
        <f>CONCATENATE(I51,"-",L51)</f>
        <v>17:00-2</v>
      </c>
      <c r="F92" s="214"/>
      <c r="G92" s="214"/>
      <c r="H92" s="214"/>
      <c r="I92" s="214" t="str">
        <f>CONCATENATE(I55,"-",L55)</f>
        <v>19:00-2</v>
      </c>
      <c r="J92" s="214"/>
      <c r="K92" s="214"/>
      <c r="L92" s="214"/>
      <c r="M92" s="214" t="str">
        <f>CONCATENATE(G59,"-",K59)</f>
        <v>-</v>
      </c>
      <c r="N92" s="214"/>
      <c r="O92" s="214"/>
      <c r="P92" s="214"/>
      <c r="Q92" s="205" t="s">
        <v>114</v>
      </c>
      <c r="R92" s="206"/>
      <c r="S92" s="207" t="s">
        <v>114</v>
      </c>
      <c r="T92" s="208"/>
      <c r="U92" s="209">
        <f>S89+S90+S91</f>
        <v>0</v>
      </c>
      <c r="V92" s="210"/>
      <c r="W92" s="208">
        <f>Q89+Q90+Q91</f>
        <v>0</v>
      </c>
      <c r="X92" s="211"/>
      <c r="Y92" s="209">
        <f>IF(S89&gt;Q89,2)+IF(S90&gt;Q90,2)+IF(S91&gt;Q91,2)</f>
        <v>0</v>
      </c>
      <c r="Z92" s="210"/>
      <c r="AA92" s="208">
        <f>IF(S89&lt;Q89,2)+IF(S90&lt;Q90,2)+IF(S91&lt;Q91,2)</f>
        <v>0</v>
      </c>
      <c r="AB92" s="211"/>
      <c r="AC92" s="212"/>
      <c r="AD92" s="213"/>
      <c r="AY92" s="134"/>
    </row>
    <row r="93" spans="1:51" x14ac:dyDescent="0.2">
      <c r="AY93" s="134"/>
    </row>
    <row r="94" spans="1:51" x14ac:dyDescent="0.2">
      <c r="A94" s="263" t="s">
        <v>36</v>
      </c>
      <c r="B94" s="263"/>
      <c r="C94" s="263"/>
      <c r="D94" s="263"/>
      <c r="E94" s="263"/>
      <c r="F94" s="263"/>
      <c r="H94" s="17"/>
    </row>
    <row r="95" spans="1:51" x14ac:dyDescent="0.2">
      <c r="A95" s="264" t="s">
        <v>118</v>
      </c>
      <c r="B95" s="265"/>
      <c r="C95" s="265"/>
      <c r="D95" s="265"/>
      <c r="E95" s="265"/>
      <c r="F95" s="265"/>
      <c r="G95" s="265"/>
      <c r="H95" s="265"/>
      <c r="I95" s="265"/>
      <c r="J95" s="265"/>
      <c r="K95" s="265"/>
      <c r="L95" s="266"/>
      <c r="M95" s="264" t="s">
        <v>119</v>
      </c>
      <c r="N95" s="265"/>
      <c r="O95" s="265"/>
      <c r="P95" s="266"/>
      <c r="Q95" s="264" t="s">
        <v>120</v>
      </c>
      <c r="R95" s="265"/>
      <c r="S95" s="265"/>
      <c r="T95" s="266"/>
      <c r="U95" s="264" t="s">
        <v>121</v>
      </c>
      <c r="V95" s="265"/>
      <c r="W95" s="265"/>
      <c r="X95" s="265"/>
      <c r="Y95" s="265"/>
      <c r="Z95" s="265"/>
      <c r="AA95" s="265"/>
      <c r="AB95" s="265"/>
      <c r="AC95" s="265"/>
      <c r="AD95" s="18"/>
      <c r="AE95" s="19"/>
      <c r="AF95" s="19"/>
    </row>
    <row r="96" spans="1:51" x14ac:dyDescent="0.2">
      <c r="A96" s="259" t="str">
        <f>IF(AC83=1,B83,IF(AC84=1,B84,IF(AC85=1,B85,IF(AC86=1,B86,"E1"))))</f>
        <v>E1</v>
      </c>
      <c r="B96" s="260"/>
      <c r="C96" s="261"/>
      <c r="D96" s="259" t="str">
        <f>IF(AC89=1,B89,IF(AC90=1,B90,IF(AC91=1,B91,IF(AC92=1,B92,"F1"))))</f>
        <v>F1</v>
      </c>
      <c r="E96" s="260"/>
      <c r="F96" s="261"/>
      <c r="G96" s="259" t="str">
        <f>IF(AC83=2,B83,IF(AC84=2,B84,IF(AC85=2,B85,IF(AC86=2,B86,"E2"))))</f>
        <v>E2</v>
      </c>
      <c r="H96" s="260"/>
      <c r="I96" s="261"/>
      <c r="J96" s="259" t="str">
        <f>IF(AC89=2,B89,IF(AC90=2,B90,IF(AC91=2,B91,IF(AC92=2,B92,"F2"))))</f>
        <v>F2</v>
      </c>
      <c r="K96" s="260"/>
      <c r="L96" s="261"/>
      <c r="M96" s="259" t="str">
        <f>IF(AC83=3,B83,IF(AC84=3,B84,IF(AC85=3,B85,IF(AC86=3,B86,"E3"))))&amp;", "&amp;IF(AC89=3,B89,IF(AC90=3,B90,IF(AC91=3,B91,IF(AC92=3,B92,"F3"))))</f>
        <v>E3, F3</v>
      </c>
      <c r="N96" s="260"/>
      <c r="O96" s="260"/>
      <c r="P96" s="261"/>
      <c r="Q96" s="259" t="str">
        <f>IF(AC83=4,B83,IF(AC84=4,B84,IF(AC85=4,B85,IF(AC86=4,B86,"E4"))))&amp;", "&amp;IF(AC89=4,B89,IF(AC90=4,B90,IF(AC91=4,B91,IF(AC92=4,B92,"F4"))))</f>
        <v>E4, F4</v>
      </c>
      <c r="R96" s="260"/>
      <c r="S96" s="260"/>
      <c r="T96" s="261"/>
      <c r="U96" s="259" t="str">
        <f>IF(Y63=3,B63,IF(Y64=3,B64,IF(Y65=3,B65,"A3")))</f>
        <v>A3</v>
      </c>
      <c r="V96" s="260"/>
      <c r="W96" s="261"/>
      <c r="X96" s="259" t="str">
        <f>IF(Y68=3,B68,IF(Y69=3,B69,IF(Y70=3,B70,"B3")))</f>
        <v>B3</v>
      </c>
      <c r="Y96" s="260"/>
      <c r="Z96" s="261"/>
      <c r="AA96" s="259" t="str">
        <f>IF(Y78=3,B78,IF(Y79=3,B79,IF(Y80=3,B80,"D3")))</f>
        <v>D3</v>
      </c>
      <c r="AB96" s="260"/>
      <c r="AC96" s="261"/>
    </row>
    <row r="97" spans="1:31" x14ac:dyDescent="0.2">
      <c r="A97" s="262" t="s">
        <v>122</v>
      </c>
      <c r="B97" s="262"/>
      <c r="C97" s="262"/>
      <c r="D97" s="262"/>
      <c r="E97" s="262"/>
      <c r="F97" s="262"/>
      <c r="G97" s="262"/>
      <c r="H97" s="262"/>
      <c r="I97" s="262"/>
      <c r="J97" s="262"/>
      <c r="K97" s="262"/>
      <c r="L97" s="262"/>
      <c r="M97" s="262"/>
      <c r="N97" s="262"/>
      <c r="O97" s="262"/>
      <c r="P97" s="262"/>
      <c r="Q97" s="262"/>
      <c r="R97" s="262"/>
      <c r="S97" s="262"/>
      <c r="T97" s="262"/>
      <c r="AB97" s="141"/>
      <c r="AC97" s="141"/>
      <c r="AD97" s="141"/>
      <c r="AE97" s="141"/>
    </row>
    <row r="98" spans="1:31" x14ac:dyDescent="0.2">
      <c r="A98" s="258" t="str">
        <f>CONCATENATE(K14," + ",K15," + ",W14," + ",W15," + Platz 1.-6.")</f>
        <v>TOWE1 + NTSV1 + SCAL + BSV1 + Platz 1.-6.</v>
      </c>
      <c r="B98" s="258"/>
      <c r="C98" s="258"/>
      <c r="D98" s="258"/>
      <c r="E98" s="258"/>
      <c r="F98" s="258"/>
      <c r="G98" s="258"/>
      <c r="H98" s="258"/>
      <c r="I98" s="258"/>
      <c r="J98" s="258"/>
      <c r="K98" s="258"/>
      <c r="L98" s="258"/>
      <c r="M98" s="258"/>
      <c r="N98" s="258"/>
      <c r="O98" s="258"/>
      <c r="P98" s="258"/>
      <c r="Q98" s="258"/>
      <c r="R98" s="258"/>
      <c r="S98" s="258"/>
      <c r="T98" s="258"/>
      <c r="AB98" s="20"/>
      <c r="AC98" s="21"/>
      <c r="AD98" s="21"/>
      <c r="AE98" s="134"/>
    </row>
    <row r="99" spans="1:31" x14ac:dyDescent="0.2">
      <c r="A99" s="262" t="s">
        <v>123</v>
      </c>
      <c r="B99" s="262"/>
      <c r="C99" s="262"/>
      <c r="D99" s="262"/>
      <c r="E99" s="262"/>
      <c r="F99" s="262"/>
      <c r="G99" s="262"/>
      <c r="H99" s="262"/>
      <c r="I99" s="262"/>
      <c r="J99" s="262"/>
      <c r="K99" s="262"/>
      <c r="L99" s="262"/>
      <c r="M99" s="262"/>
      <c r="N99" s="262"/>
      <c r="O99" s="262"/>
      <c r="P99" s="262"/>
      <c r="Q99" s="262"/>
      <c r="R99" s="262"/>
      <c r="S99" s="262"/>
      <c r="T99" s="262"/>
    </row>
    <row r="100" spans="1:31" x14ac:dyDescent="0.2">
      <c r="A100" s="258" t="str">
        <f>CONCATENATE("Platz 7. - 11., BSV2")</f>
        <v>Platz 7. - 11., BSV2</v>
      </c>
      <c r="B100" s="258"/>
      <c r="C100" s="258"/>
      <c r="D100" s="258"/>
      <c r="E100" s="258"/>
      <c r="F100" s="258"/>
      <c r="G100" s="258"/>
      <c r="H100" s="258"/>
      <c r="I100" s="258"/>
      <c r="J100" s="258"/>
      <c r="K100" s="258"/>
      <c r="L100" s="258"/>
      <c r="M100" s="258"/>
      <c r="N100" s="258"/>
      <c r="O100" s="258"/>
      <c r="P100" s="258"/>
      <c r="Q100" s="258"/>
      <c r="R100" s="258"/>
      <c r="S100" s="258"/>
      <c r="T100" s="258"/>
    </row>
  </sheetData>
  <sheetProtection sheet="1" selectLockedCells="1"/>
  <mergeCells count="653">
    <mergeCell ref="AF52:AH52"/>
    <mergeCell ref="AB53:AD53"/>
    <mergeCell ref="AF53:AH53"/>
    <mergeCell ref="AB54:AD54"/>
    <mergeCell ref="AF54:AH54"/>
    <mergeCell ref="AB55:AD55"/>
    <mergeCell ref="AF55:AH55"/>
    <mergeCell ref="A94:F94"/>
    <mergeCell ref="A95:L95"/>
    <mergeCell ref="M95:P95"/>
    <mergeCell ref="Q95:T95"/>
    <mergeCell ref="U95:AC95"/>
    <mergeCell ref="AC91:AD91"/>
    <mergeCell ref="B92:D92"/>
    <mergeCell ref="E92:H92"/>
    <mergeCell ref="I92:L92"/>
    <mergeCell ref="M92:P92"/>
    <mergeCell ref="Q92:R92"/>
    <mergeCell ref="S92:T92"/>
    <mergeCell ref="U92:V92"/>
    <mergeCell ref="W92:X92"/>
    <mergeCell ref="Y92:Z92"/>
    <mergeCell ref="AA92:AB92"/>
    <mergeCell ref="AC92:AD92"/>
    <mergeCell ref="A100:T100"/>
    <mergeCell ref="U96:W96"/>
    <mergeCell ref="X96:Z96"/>
    <mergeCell ref="AA96:AC96"/>
    <mergeCell ref="A97:T97"/>
    <mergeCell ref="A98:T98"/>
    <mergeCell ref="A99:T99"/>
    <mergeCell ref="A96:C96"/>
    <mergeCell ref="D96:F96"/>
    <mergeCell ref="G96:I96"/>
    <mergeCell ref="J96:L96"/>
    <mergeCell ref="M96:P96"/>
    <mergeCell ref="Q96:T96"/>
    <mergeCell ref="AC90:AD90"/>
    <mergeCell ref="B91:D91"/>
    <mergeCell ref="E91:H91"/>
    <mergeCell ref="I91:L91"/>
    <mergeCell ref="M91:N91"/>
    <mergeCell ref="O91:P91"/>
    <mergeCell ref="Q91:R91"/>
    <mergeCell ref="S91:T91"/>
    <mergeCell ref="U91:V91"/>
    <mergeCell ref="W91:X91"/>
    <mergeCell ref="Q90:R90"/>
    <mergeCell ref="S90:T90"/>
    <mergeCell ref="U90:V90"/>
    <mergeCell ref="W90:X90"/>
    <mergeCell ref="Y90:Z90"/>
    <mergeCell ref="AA90:AB90"/>
    <mergeCell ref="B90:D90"/>
    <mergeCell ref="E90:H90"/>
    <mergeCell ref="I90:J90"/>
    <mergeCell ref="K90:L90"/>
    <mergeCell ref="M90:N90"/>
    <mergeCell ref="O90:P90"/>
    <mergeCell ref="Y91:Z91"/>
    <mergeCell ref="AA91:AB91"/>
    <mergeCell ref="Y89:Z89"/>
    <mergeCell ref="AA89:AB89"/>
    <mergeCell ref="AC89:AD89"/>
    <mergeCell ref="Y88:AB88"/>
    <mergeCell ref="AC88:AD88"/>
    <mergeCell ref="B89:D89"/>
    <mergeCell ref="E89:F89"/>
    <mergeCell ref="G89:H89"/>
    <mergeCell ref="I89:J89"/>
    <mergeCell ref="K89:L89"/>
    <mergeCell ref="M89:N89"/>
    <mergeCell ref="O89:P89"/>
    <mergeCell ref="Q89:R89"/>
    <mergeCell ref="A88:D88"/>
    <mergeCell ref="E88:H88"/>
    <mergeCell ref="I88:L88"/>
    <mergeCell ref="M88:P88"/>
    <mergeCell ref="Q88:T88"/>
    <mergeCell ref="U88:X88"/>
    <mergeCell ref="S89:T89"/>
    <mergeCell ref="U89:V89"/>
    <mergeCell ref="W89:X89"/>
    <mergeCell ref="AC85:AD85"/>
    <mergeCell ref="B86:D86"/>
    <mergeCell ref="E86:H86"/>
    <mergeCell ref="I86:L86"/>
    <mergeCell ref="M86:P86"/>
    <mergeCell ref="Q86:R86"/>
    <mergeCell ref="S86:T86"/>
    <mergeCell ref="U86:V86"/>
    <mergeCell ref="W86:X86"/>
    <mergeCell ref="Y86:Z86"/>
    <mergeCell ref="AA86:AB86"/>
    <mergeCell ref="AC86:AD86"/>
    <mergeCell ref="AC84:AD84"/>
    <mergeCell ref="B85:D85"/>
    <mergeCell ref="E85:H85"/>
    <mergeCell ref="I85:L85"/>
    <mergeCell ref="M85:N85"/>
    <mergeCell ref="O85:P85"/>
    <mergeCell ref="Q85:R85"/>
    <mergeCell ref="S85:T85"/>
    <mergeCell ref="U85:V85"/>
    <mergeCell ref="W85:X85"/>
    <mergeCell ref="Q84:R84"/>
    <mergeCell ref="S84:T84"/>
    <mergeCell ref="U84:V84"/>
    <mergeCell ref="W84:X84"/>
    <mergeCell ref="Y84:Z84"/>
    <mergeCell ref="AA84:AB84"/>
    <mergeCell ref="B84:D84"/>
    <mergeCell ref="E84:H84"/>
    <mergeCell ref="I84:J84"/>
    <mergeCell ref="K84:L84"/>
    <mergeCell ref="M84:N84"/>
    <mergeCell ref="O84:P84"/>
    <mergeCell ref="Y85:Z85"/>
    <mergeCell ref="AA85:AB85"/>
    <mergeCell ref="B83:D83"/>
    <mergeCell ref="E83:F83"/>
    <mergeCell ref="G83:H83"/>
    <mergeCell ref="I83:J83"/>
    <mergeCell ref="K83:L83"/>
    <mergeCell ref="M83:N83"/>
    <mergeCell ref="O83:P83"/>
    <mergeCell ref="Q83:R83"/>
    <mergeCell ref="A82:D82"/>
    <mergeCell ref="E82:H82"/>
    <mergeCell ref="I82:L82"/>
    <mergeCell ref="M82:P82"/>
    <mergeCell ref="Q82:T82"/>
    <mergeCell ref="W80:X80"/>
    <mergeCell ref="Y80:Z80"/>
    <mergeCell ref="AF80:AG80"/>
    <mergeCell ref="AH80:AI80"/>
    <mergeCell ref="W79:X79"/>
    <mergeCell ref="Y79:Z79"/>
    <mergeCell ref="AF79:AG79"/>
    <mergeCell ref="AH79:AI79"/>
    <mergeCell ref="S83:T83"/>
    <mergeCell ref="U83:V83"/>
    <mergeCell ref="W83:X83"/>
    <mergeCell ref="Y83:Z83"/>
    <mergeCell ref="AA83:AB83"/>
    <mergeCell ref="AC83:AD83"/>
    <mergeCell ref="Y82:AB82"/>
    <mergeCell ref="AC82:AD82"/>
    <mergeCell ref="U82:X82"/>
    <mergeCell ref="B80:D80"/>
    <mergeCell ref="E80:H80"/>
    <mergeCell ref="I80:L80"/>
    <mergeCell ref="M80:N80"/>
    <mergeCell ref="O80:P80"/>
    <mergeCell ref="Q80:R80"/>
    <mergeCell ref="AH78:AI78"/>
    <mergeCell ref="B79:D79"/>
    <mergeCell ref="E79:H79"/>
    <mergeCell ref="I79:J79"/>
    <mergeCell ref="K79:L79"/>
    <mergeCell ref="M79:N79"/>
    <mergeCell ref="O79:P79"/>
    <mergeCell ref="Q79:R79"/>
    <mergeCell ref="S79:T79"/>
    <mergeCell ref="U79:V79"/>
    <mergeCell ref="Q78:R78"/>
    <mergeCell ref="S78:T78"/>
    <mergeCell ref="U78:V78"/>
    <mergeCell ref="W78:X78"/>
    <mergeCell ref="Y78:Z78"/>
    <mergeCell ref="AF78:AG78"/>
    <mergeCell ref="S80:T80"/>
    <mergeCell ref="U80:V80"/>
    <mergeCell ref="U77:X77"/>
    <mergeCell ref="Y77:Z77"/>
    <mergeCell ref="AF77:AI77"/>
    <mergeCell ref="B78:D78"/>
    <mergeCell ref="E78:F78"/>
    <mergeCell ref="G78:H78"/>
    <mergeCell ref="I78:J78"/>
    <mergeCell ref="K78:L78"/>
    <mergeCell ref="M78:N78"/>
    <mergeCell ref="O78:P78"/>
    <mergeCell ref="A77:D77"/>
    <mergeCell ref="E77:H77"/>
    <mergeCell ref="I77:L77"/>
    <mergeCell ref="M77:P77"/>
    <mergeCell ref="Q77:T77"/>
    <mergeCell ref="B75:D75"/>
    <mergeCell ref="E75:F75"/>
    <mergeCell ref="G75:H75"/>
    <mergeCell ref="I75:L75"/>
    <mergeCell ref="M75:N75"/>
    <mergeCell ref="O75:P75"/>
    <mergeCell ref="U74:V74"/>
    <mergeCell ref="W74:X74"/>
    <mergeCell ref="Y74:Z74"/>
    <mergeCell ref="B74:D74"/>
    <mergeCell ref="E74:H74"/>
    <mergeCell ref="I74:J74"/>
    <mergeCell ref="K74:L74"/>
    <mergeCell ref="M74:N74"/>
    <mergeCell ref="O74:P74"/>
    <mergeCell ref="AK74:AM74"/>
    <mergeCell ref="U73:V73"/>
    <mergeCell ref="W73:X73"/>
    <mergeCell ref="Y73:Z73"/>
    <mergeCell ref="AK73:AM73"/>
    <mergeCell ref="Q75:R75"/>
    <mergeCell ref="S75:T75"/>
    <mergeCell ref="Y75:Z75"/>
    <mergeCell ref="AA75:AB75"/>
    <mergeCell ref="AC75:AD75"/>
    <mergeCell ref="Q74:R74"/>
    <mergeCell ref="S74:T74"/>
    <mergeCell ref="Y72:Z72"/>
    <mergeCell ref="B73:D73"/>
    <mergeCell ref="E73:F73"/>
    <mergeCell ref="G73:H73"/>
    <mergeCell ref="I73:J73"/>
    <mergeCell ref="K73:L73"/>
    <mergeCell ref="M73:N73"/>
    <mergeCell ref="O73:P73"/>
    <mergeCell ref="Q73:R73"/>
    <mergeCell ref="S73:T73"/>
    <mergeCell ref="A72:D72"/>
    <mergeCell ref="E72:H72"/>
    <mergeCell ref="I72:L72"/>
    <mergeCell ref="M72:P72"/>
    <mergeCell ref="Q72:T72"/>
    <mergeCell ref="U72:X72"/>
    <mergeCell ref="B70:D70"/>
    <mergeCell ref="E70:H70"/>
    <mergeCell ref="I70:L70"/>
    <mergeCell ref="M70:N70"/>
    <mergeCell ref="O70:P70"/>
    <mergeCell ref="Q70:R70"/>
    <mergeCell ref="S70:T70"/>
    <mergeCell ref="U70:V70"/>
    <mergeCell ref="S69:T69"/>
    <mergeCell ref="U69:V69"/>
    <mergeCell ref="B69:D69"/>
    <mergeCell ref="E69:H69"/>
    <mergeCell ref="I69:J69"/>
    <mergeCell ref="K69:L69"/>
    <mergeCell ref="M69:N69"/>
    <mergeCell ref="O69:P69"/>
    <mergeCell ref="Q69:R69"/>
    <mergeCell ref="Y68:Z68"/>
    <mergeCell ref="AB68:AC68"/>
    <mergeCell ref="W70:X70"/>
    <mergeCell ref="Y70:Z70"/>
    <mergeCell ref="AB70:AC70"/>
    <mergeCell ref="AD70:AE70"/>
    <mergeCell ref="AH70:AI70"/>
    <mergeCell ref="AJ70:AK70"/>
    <mergeCell ref="AH69:AI69"/>
    <mergeCell ref="AJ69:AK69"/>
    <mergeCell ref="W69:X69"/>
    <mergeCell ref="Y69:Z69"/>
    <mergeCell ref="AB69:AC69"/>
    <mergeCell ref="AD69:AE69"/>
    <mergeCell ref="Q68:R68"/>
    <mergeCell ref="S68:T68"/>
    <mergeCell ref="Y64:Z64"/>
    <mergeCell ref="AH64:AI64"/>
    <mergeCell ref="AJ64:AK64"/>
    <mergeCell ref="Y67:Z67"/>
    <mergeCell ref="AB67:AE67"/>
    <mergeCell ref="AH67:AK67"/>
    <mergeCell ref="B68:D68"/>
    <mergeCell ref="E68:F68"/>
    <mergeCell ref="G68:H68"/>
    <mergeCell ref="I68:J68"/>
    <mergeCell ref="K68:L68"/>
    <mergeCell ref="M68:N68"/>
    <mergeCell ref="O68:P68"/>
    <mergeCell ref="A67:D67"/>
    <mergeCell ref="E67:H67"/>
    <mergeCell ref="I67:L67"/>
    <mergeCell ref="M67:P67"/>
    <mergeCell ref="Q67:T67"/>
    <mergeCell ref="U67:X67"/>
    <mergeCell ref="AD68:AE68"/>
    <mergeCell ref="AH68:AI68"/>
    <mergeCell ref="AJ68:AK68"/>
    <mergeCell ref="U68:V68"/>
    <mergeCell ref="W68:X68"/>
    <mergeCell ref="Q65:R65"/>
    <mergeCell ref="AJ63:AK63"/>
    <mergeCell ref="B64:D64"/>
    <mergeCell ref="E64:H64"/>
    <mergeCell ref="I64:J64"/>
    <mergeCell ref="K64:L64"/>
    <mergeCell ref="M64:N64"/>
    <mergeCell ref="O64:P64"/>
    <mergeCell ref="Q64:R64"/>
    <mergeCell ref="S64:T64"/>
    <mergeCell ref="U64:V64"/>
    <mergeCell ref="Q63:R63"/>
    <mergeCell ref="S63:T63"/>
    <mergeCell ref="U63:V63"/>
    <mergeCell ref="W63:X63"/>
    <mergeCell ref="Y63:Z63"/>
    <mergeCell ref="AH63:AI63"/>
    <mergeCell ref="S65:T65"/>
    <mergeCell ref="U65:V65"/>
    <mergeCell ref="W65:X65"/>
    <mergeCell ref="Y65:Z65"/>
    <mergeCell ref="AH65:AI65"/>
    <mergeCell ref="AJ65:AK65"/>
    <mergeCell ref="W64:X64"/>
    <mergeCell ref="B63:D63"/>
    <mergeCell ref="E63:F63"/>
    <mergeCell ref="G63:H63"/>
    <mergeCell ref="I63:J63"/>
    <mergeCell ref="K63:L63"/>
    <mergeCell ref="M63:N63"/>
    <mergeCell ref="O63:P63"/>
    <mergeCell ref="B65:D65"/>
    <mergeCell ref="E65:H65"/>
    <mergeCell ref="I65:L65"/>
    <mergeCell ref="M65:N65"/>
    <mergeCell ref="O65:P65"/>
    <mergeCell ref="N59:P59"/>
    <mergeCell ref="R59:T59"/>
    <mergeCell ref="V59:W59"/>
    <mergeCell ref="Y59:Z59"/>
    <mergeCell ref="A60:AN60"/>
    <mergeCell ref="A62:D62"/>
    <mergeCell ref="E62:H62"/>
    <mergeCell ref="I62:L62"/>
    <mergeCell ref="M62:P62"/>
    <mergeCell ref="Q62:T62"/>
    <mergeCell ref="U62:X62"/>
    <mergeCell ref="Y62:Z62"/>
    <mergeCell ref="AH62:AK62"/>
    <mergeCell ref="N57:P57"/>
    <mergeCell ref="R57:T57"/>
    <mergeCell ref="V57:W57"/>
    <mergeCell ref="Y57:Z57"/>
    <mergeCell ref="N58:P58"/>
    <mergeCell ref="R58:T58"/>
    <mergeCell ref="V58:W58"/>
    <mergeCell ref="Y58:Z58"/>
    <mergeCell ref="R55:T55"/>
    <mergeCell ref="V55:W55"/>
    <mergeCell ref="Y55:Z55"/>
    <mergeCell ref="AK55:AM55"/>
    <mergeCell ref="N56:P56"/>
    <mergeCell ref="R56:T56"/>
    <mergeCell ref="V56:W56"/>
    <mergeCell ref="Y56:Z56"/>
    <mergeCell ref="R54:T54"/>
    <mergeCell ref="V54:W54"/>
    <mergeCell ref="Y54:Z54"/>
    <mergeCell ref="AK54:AM54"/>
    <mergeCell ref="A55:C55"/>
    <mergeCell ref="D55:E55"/>
    <mergeCell ref="F55:H55"/>
    <mergeCell ref="I55:K55"/>
    <mergeCell ref="L55:M55"/>
    <mergeCell ref="N55:P55"/>
    <mergeCell ref="R53:T53"/>
    <mergeCell ref="V53:W53"/>
    <mergeCell ref="Y53:Z53"/>
    <mergeCell ref="A52:C52"/>
    <mergeCell ref="D52:E52"/>
    <mergeCell ref="F52:H52"/>
    <mergeCell ref="I52:K52"/>
    <mergeCell ref="L52:M52"/>
    <mergeCell ref="N52:P52"/>
    <mergeCell ref="AK53:AM53"/>
    <mergeCell ref="A54:C54"/>
    <mergeCell ref="D54:E54"/>
    <mergeCell ref="F54:H54"/>
    <mergeCell ref="I54:K54"/>
    <mergeCell ref="L54:M54"/>
    <mergeCell ref="N54:P54"/>
    <mergeCell ref="R52:T52"/>
    <mergeCell ref="V52:W52"/>
    <mergeCell ref="Y52:Z52"/>
    <mergeCell ref="AK52:AM52"/>
    <mergeCell ref="A53:C53"/>
    <mergeCell ref="D53:E53"/>
    <mergeCell ref="F53:H53"/>
    <mergeCell ref="I53:K53"/>
    <mergeCell ref="L53:M53"/>
    <mergeCell ref="N53:P53"/>
    <mergeCell ref="AB52:AD52"/>
    <mergeCell ref="AK50:AM50"/>
    <mergeCell ref="A51:C51"/>
    <mergeCell ref="D51:E51"/>
    <mergeCell ref="F51:H51"/>
    <mergeCell ref="I51:K51"/>
    <mergeCell ref="L51:M51"/>
    <mergeCell ref="N51:P51"/>
    <mergeCell ref="R51:T51"/>
    <mergeCell ref="V51:W51"/>
    <mergeCell ref="Y51:Z51"/>
    <mergeCell ref="AK51:AM51"/>
    <mergeCell ref="A50:C50"/>
    <mergeCell ref="D50:E50"/>
    <mergeCell ref="F50:H50"/>
    <mergeCell ref="I50:K50"/>
    <mergeCell ref="L50:M50"/>
    <mergeCell ref="N50:P50"/>
    <mergeCell ref="R50:T50"/>
    <mergeCell ref="V50:W50"/>
    <mergeCell ref="Y50:Z50"/>
    <mergeCell ref="AB50:AD50"/>
    <mergeCell ref="AF50:AH50"/>
    <mergeCell ref="AB51:AD51"/>
    <mergeCell ref="AF51:AH51"/>
    <mergeCell ref="R48:T48"/>
    <mergeCell ref="V48:W48"/>
    <mergeCell ref="Y48:Z48"/>
    <mergeCell ref="AK48:AM48"/>
    <mergeCell ref="A49:C49"/>
    <mergeCell ref="D49:E49"/>
    <mergeCell ref="F49:H49"/>
    <mergeCell ref="I49:K49"/>
    <mergeCell ref="L49:M49"/>
    <mergeCell ref="N49:P49"/>
    <mergeCell ref="A48:C48"/>
    <mergeCell ref="D48:E48"/>
    <mergeCell ref="F48:H48"/>
    <mergeCell ref="I48:K48"/>
    <mergeCell ref="L48:M48"/>
    <mergeCell ref="N48:P48"/>
    <mergeCell ref="R49:T49"/>
    <mergeCell ref="V49:W49"/>
    <mergeCell ref="Y49:Z49"/>
    <mergeCell ref="AK49:AM49"/>
    <mergeCell ref="AB48:AD48"/>
    <mergeCell ref="AF48:AH48"/>
    <mergeCell ref="AB49:AD49"/>
    <mergeCell ref="AF49:AH49"/>
    <mergeCell ref="A47:C47"/>
    <mergeCell ref="D47:E47"/>
    <mergeCell ref="F47:H47"/>
    <mergeCell ref="I47:K47"/>
    <mergeCell ref="L47:M47"/>
    <mergeCell ref="N47:T47"/>
    <mergeCell ref="V47:Z47"/>
    <mergeCell ref="AB47:AH47"/>
    <mergeCell ref="AI47:AN47"/>
    <mergeCell ref="AK44:AM44"/>
    <mergeCell ref="A45:C45"/>
    <mergeCell ref="D45:E45"/>
    <mergeCell ref="F45:H45"/>
    <mergeCell ref="I45:K45"/>
    <mergeCell ref="L45:M45"/>
    <mergeCell ref="N45:P45"/>
    <mergeCell ref="R45:T45"/>
    <mergeCell ref="V45:W45"/>
    <mergeCell ref="Y45:Z45"/>
    <mergeCell ref="AK45:AM45"/>
    <mergeCell ref="A44:C44"/>
    <mergeCell ref="D44:E44"/>
    <mergeCell ref="F44:H44"/>
    <mergeCell ref="I44:K44"/>
    <mergeCell ref="L44:M44"/>
    <mergeCell ref="N44:P44"/>
    <mergeCell ref="R44:T44"/>
    <mergeCell ref="V44:W44"/>
    <mergeCell ref="Y44:Z44"/>
    <mergeCell ref="AB44:AD44"/>
    <mergeCell ref="AF44:AH44"/>
    <mergeCell ref="AB45:AD45"/>
    <mergeCell ref="AF45:AH45"/>
    <mergeCell ref="AK42:AM42"/>
    <mergeCell ref="A43:C43"/>
    <mergeCell ref="D43:E43"/>
    <mergeCell ref="F43:H43"/>
    <mergeCell ref="I43:K43"/>
    <mergeCell ref="L43:M43"/>
    <mergeCell ref="N43:P43"/>
    <mergeCell ref="R43:T43"/>
    <mergeCell ref="V43:W43"/>
    <mergeCell ref="Y43:Z43"/>
    <mergeCell ref="AK43:AM43"/>
    <mergeCell ref="A42:C42"/>
    <mergeCell ref="D42:E42"/>
    <mergeCell ref="F42:H42"/>
    <mergeCell ref="I42:K42"/>
    <mergeCell ref="L42:M42"/>
    <mergeCell ref="N42:P42"/>
    <mergeCell ref="R42:T42"/>
    <mergeCell ref="V42:W42"/>
    <mergeCell ref="Y42:Z42"/>
    <mergeCell ref="AB42:AD42"/>
    <mergeCell ref="AF42:AH42"/>
    <mergeCell ref="AB43:AD43"/>
    <mergeCell ref="AF43:AH43"/>
    <mergeCell ref="A41:C41"/>
    <mergeCell ref="D41:E41"/>
    <mergeCell ref="F41:H41"/>
    <mergeCell ref="I41:K41"/>
    <mergeCell ref="L41:M41"/>
    <mergeCell ref="N41:T41"/>
    <mergeCell ref="V41:Z41"/>
    <mergeCell ref="AB41:AH41"/>
    <mergeCell ref="AI41:AN41"/>
    <mergeCell ref="AK38:AM38"/>
    <mergeCell ref="A39:C39"/>
    <mergeCell ref="D39:E39"/>
    <mergeCell ref="F39:H39"/>
    <mergeCell ref="I39:K39"/>
    <mergeCell ref="L39:M39"/>
    <mergeCell ref="N39:P39"/>
    <mergeCell ref="R39:T39"/>
    <mergeCell ref="V39:W39"/>
    <mergeCell ref="Y39:Z39"/>
    <mergeCell ref="AK39:AM39"/>
    <mergeCell ref="A38:C38"/>
    <mergeCell ref="D38:E38"/>
    <mergeCell ref="F38:H38"/>
    <mergeCell ref="I38:K38"/>
    <mergeCell ref="L38:M38"/>
    <mergeCell ref="N38:P38"/>
    <mergeCell ref="R38:T38"/>
    <mergeCell ref="V38:W38"/>
    <mergeCell ref="Y38:Z38"/>
    <mergeCell ref="AB38:AD38"/>
    <mergeCell ref="AF38:AH38"/>
    <mergeCell ref="AB39:AD39"/>
    <mergeCell ref="AF39:AH39"/>
    <mergeCell ref="AK36:AM36"/>
    <mergeCell ref="A37:C37"/>
    <mergeCell ref="D37:E37"/>
    <mergeCell ref="F37:H37"/>
    <mergeCell ref="I37:K37"/>
    <mergeCell ref="L37:M37"/>
    <mergeCell ref="N37:P37"/>
    <mergeCell ref="R37:T37"/>
    <mergeCell ref="V37:W37"/>
    <mergeCell ref="Y37:Z37"/>
    <mergeCell ref="AK37:AM37"/>
    <mergeCell ref="A36:C36"/>
    <mergeCell ref="D36:E36"/>
    <mergeCell ref="F36:H36"/>
    <mergeCell ref="I36:K36"/>
    <mergeCell ref="L36:M36"/>
    <mergeCell ref="N36:P36"/>
    <mergeCell ref="R36:T36"/>
    <mergeCell ref="V36:W36"/>
    <mergeCell ref="Y36:Z36"/>
    <mergeCell ref="AB36:AD36"/>
    <mergeCell ref="AF36:AH36"/>
    <mergeCell ref="AB37:AD37"/>
    <mergeCell ref="AF37:AH37"/>
    <mergeCell ref="A35:C35"/>
    <mergeCell ref="D35:E35"/>
    <mergeCell ref="F35:H35"/>
    <mergeCell ref="I35:K35"/>
    <mergeCell ref="L35:M35"/>
    <mergeCell ref="N35:T35"/>
    <mergeCell ref="V35:Z35"/>
    <mergeCell ref="AB35:AH35"/>
    <mergeCell ref="AI35:AN35"/>
    <mergeCell ref="AK32:AM32"/>
    <mergeCell ref="A33:C33"/>
    <mergeCell ref="D33:E33"/>
    <mergeCell ref="F33:H33"/>
    <mergeCell ref="I33:K33"/>
    <mergeCell ref="L33:M33"/>
    <mergeCell ref="N33:P33"/>
    <mergeCell ref="R33:T33"/>
    <mergeCell ref="V33:W33"/>
    <mergeCell ref="Y33:Z33"/>
    <mergeCell ref="AK33:AM33"/>
    <mergeCell ref="A32:C32"/>
    <mergeCell ref="D32:E32"/>
    <mergeCell ref="F32:H32"/>
    <mergeCell ref="I32:K32"/>
    <mergeCell ref="L32:M32"/>
    <mergeCell ref="N32:P32"/>
    <mergeCell ref="R32:T32"/>
    <mergeCell ref="V32:W32"/>
    <mergeCell ref="Y32:Z32"/>
    <mergeCell ref="AB32:AD32"/>
    <mergeCell ref="AF32:AH32"/>
    <mergeCell ref="AB33:AD33"/>
    <mergeCell ref="AF33:AH33"/>
    <mergeCell ref="V30:Z30"/>
    <mergeCell ref="AB30:AH30"/>
    <mergeCell ref="AI30:AN30"/>
    <mergeCell ref="A31:C31"/>
    <mergeCell ref="D31:E31"/>
    <mergeCell ref="F31:H31"/>
    <mergeCell ref="I31:K31"/>
    <mergeCell ref="L31:M31"/>
    <mergeCell ref="N31:P31"/>
    <mergeCell ref="R31:T31"/>
    <mergeCell ref="A30:C30"/>
    <mergeCell ref="D30:E30"/>
    <mergeCell ref="F30:H30"/>
    <mergeCell ref="I30:K30"/>
    <mergeCell ref="L30:M30"/>
    <mergeCell ref="N30:T30"/>
    <mergeCell ref="V31:W31"/>
    <mergeCell ref="Y31:Z31"/>
    <mergeCell ref="AK31:AM31"/>
    <mergeCell ref="AB31:AD31"/>
    <mergeCell ref="AF31:AH31"/>
    <mergeCell ref="A14:J14"/>
    <mergeCell ref="K14:N14"/>
    <mergeCell ref="W14:Z14"/>
    <mergeCell ref="K15:N15"/>
    <mergeCell ref="W15:Z15"/>
    <mergeCell ref="A29:AN29"/>
    <mergeCell ref="B12:E12"/>
    <mergeCell ref="H12:K12"/>
    <mergeCell ref="N12:Q12"/>
    <mergeCell ref="T12:W12"/>
    <mergeCell ref="AB12:AD12"/>
    <mergeCell ref="AH12:AJ12"/>
    <mergeCell ref="AK11:AN12"/>
    <mergeCell ref="A26:AN26"/>
    <mergeCell ref="BB7:BC7"/>
    <mergeCell ref="B8:E8"/>
    <mergeCell ref="H8:K8"/>
    <mergeCell ref="N8:Q8"/>
    <mergeCell ref="T8:W8"/>
    <mergeCell ref="Z8:AD8"/>
    <mergeCell ref="AF8:AJ8"/>
    <mergeCell ref="B11:E11"/>
    <mergeCell ref="H11:K11"/>
    <mergeCell ref="N11:Q11"/>
    <mergeCell ref="T11:W11"/>
    <mergeCell ref="AB11:AD11"/>
    <mergeCell ref="AH11:AJ11"/>
    <mergeCell ref="B10:E10"/>
    <mergeCell ref="H10:K10"/>
    <mergeCell ref="N10:Q10"/>
    <mergeCell ref="T10:W10"/>
    <mergeCell ref="AB10:AD10"/>
    <mergeCell ref="AH10:AJ10"/>
    <mergeCell ref="A1:G1"/>
    <mergeCell ref="H1:J1"/>
    <mergeCell ref="A2:AN2"/>
    <mergeCell ref="A3:AN3"/>
    <mergeCell ref="A4:AN4"/>
    <mergeCell ref="A5:AN5"/>
    <mergeCell ref="B9:E9"/>
    <mergeCell ref="H9:K9"/>
    <mergeCell ref="N9:Q9"/>
    <mergeCell ref="T9:W9"/>
    <mergeCell ref="AB9:AD9"/>
    <mergeCell ref="AH9:AJ9"/>
    <mergeCell ref="A6:D6"/>
    <mergeCell ref="E6:AN6"/>
  </mergeCells>
  <conditionalFormatting sqref="I63:P63 AH63:AK65 M64:P64 I68:P68 AB68:AE70 AH68:AK70 M69:P69 I73:L73 M74:P74 I78:P78 AF78:AI80 M79:P79 I83:T83 M84:T84 Q85:T85 I89:T89 M90:T90 Q91:T91">
    <cfRule type="cellIs" dxfId="2" priority="1" stopIfTrue="1" operator="equal">
      <formula>0</formula>
    </cfRule>
  </conditionalFormatting>
  <pageMargins left="0.39370078740157483" right="0.39370078740157483" top="0.39370078740157483" bottom="0.39370078740157483" header="0.51181102362204722" footer="0.19685039370078741"/>
  <pageSetup paperSize="9" orientation="portrait" blackAndWhite="1" r:id="rId1"/>
  <headerFooter alignWithMargins="0">
    <oddFooter>&amp;A</oddFooter>
  </headerFooter>
  <rowBreaks count="1" manualBreakCount="1">
    <brk id="60" max="3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AE2F7-EA73-445E-8328-13320AFDC9FF}">
  <dimension ref="A12:I22"/>
  <sheetViews>
    <sheetView workbookViewId="0">
      <selection activeCell="F26" sqref="F26"/>
    </sheetView>
  </sheetViews>
  <sheetFormatPr baseColWidth="10" defaultRowHeight="12.75" x14ac:dyDescent="0.2"/>
  <cols>
    <col min="2" max="2" width="5.5703125" bestFit="1" customWidth="1"/>
    <col min="3" max="3" width="5.28515625" bestFit="1" customWidth="1"/>
    <col min="4" max="4" width="5.42578125" bestFit="1" customWidth="1"/>
    <col min="5" max="6" width="5.85546875" bestFit="1" customWidth="1"/>
    <col min="7" max="7" width="7.5703125" bestFit="1" customWidth="1"/>
    <col min="8" max="8" width="4.5703125" bestFit="1" customWidth="1"/>
    <col min="9" max="9" width="6.85546875" bestFit="1" customWidth="1"/>
  </cols>
  <sheetData>
    <row r="12" spans="1:9" x14ac:dyDescent="0.2">
      <c r="C12" t="s">
        <v>91</v>
      </c>
      <c r="D12" t="s">
        <v>93</v>
      </c>
      <c r="F12" t="s">
        <v>97</v>
      </c>
      <c r="H12" t="s">
        <v>94</v>
      </c>
    </row>
    <row r="13" spans="1:9" x14ac:dyDescent="0.2">
      <c r="A13">
        <f>COUNTA($C$13:$I$13)</f>
        <v>2</v>
      </c>
      <c r="B13" s="127">
        <v>0.41666666666666669</v>
      </c>
      <c r="C13" t="s">
        <v>211</v>
      </c>
      <c r="H13" t="s">
        <v>213</v>
      </c>
    </row>
    <row r="14" spans="1:9" x14ac:dyDescent="0.2">
      <c r="A14">
        <f>COUNTA($C$14:$I$14)</f>
        <v>4</v>
      </c>
      <c r="B14" s="127">
        <v>0.4513888888888889</v>
      </c>
      <c r="C14" t="s">
        <v>211</v>
      </c>
      <c r="E14" t="s">
        <v>210</v>
      </c>
      <c r="G14" t="s">
        <v>21</v>
      </c>
      <c r="H14" t="s">
        <v>213</v>
      </c>
    </row>
    <row r="15" spans="1:9" x14ac:dyDescent="0.2">
      <c r="A15">
        <f>COUNTA($C$15:$I$15)</f>
        <v>4</v>
      </c>
      <c r="B15" s="127">
        <v>0.4861111111111111</v>
      </c>
      <c r="C15" t="s">
        <v>211</v>
      </c>
      <c r="G15" t="s">
        <v>21</v>
      </c>
      <c r="H15" t="s">
        <v>213</v>
      </c>
      <c r="I15" t="s">
        <v>214</v>
      </c>
    </row>
    <row r="16" spans="1:9" x14ac:dyDescent="0.2">
      <c r="A16">
        <f>COUNTA($C$16:$I$16)</f>
        <v>4</v>
      </c>
      <c r="B16" s="127">
        <v>0.52083333333333337</v>
      </c>
      <c r="C16" t="s">
        <v>211</v>
      </c>
      <c r="E16" t="s">
        <v>210</v>
      </c>
      <c r="H16" t="s">
        <v>213</v>
      </c>
      <c r="I16" t="s">
        <v>214</v>
      </c>
    </row>
    <row r="17" spans="1:9" x14ac:dyDescent="0.2">
      <c r="A17">
        <f>COUNTA($C$17:$I$17)</f>
        <v>4</v>
      </c>
      <c r="B17" s="127">
        <v>0.55555555555555558</v>
      </c>
      <c r="C17" t="s">
        <v>211</v>
      </c>
      <c r="D17" t="s">
        <v>34</v>
      </c>
      <c r="F17" t="s">
        <v>19</v>
      </c>
      <c r="G17" t="s">
        <v>21</v>
      </c>
    </row>
    <row r="18" spans="1:9" x14ac:dyDescent="0.2">
      <c r="A18">
        <f>COUNTA($C$18:$I$18)</f>
        <v>4</v>
      </c>
      <c r="B18" s="127">
        <v>0.59027777777777779</v>
      </c>
      <c r="E18" t="s">
        <v>210</v>
      </c>
      <c r="F18" t="s">
        <v>19</v>
      </c>
      <c r="H18" t="s">
        <v>213</v>
      </c>
      <c r="I18" t="s">
        <v>214</v>
      </c>
    </row>
    <row r="19" spans="1:9" x14ac:dyDescent="0.2">
      <c r="A19">
        <f>COUNTA($C$19:$I$19)</f>
        <v>4</v>
      </c>
      <c r="B19" s="127">
        <v>0.625</v>
      </c>
      <c r="D19" t="s">
        <v>34</v>
      </c>
      <c r="E19" t="s">
        <v>210</v>
      </c>
      <c r="F19" t="s">
        <v>19</v>
      </c>
      <c r="G19" t="s">
        <v>21</v>
      </c>
    </row>
    <row r="20" spans="1:9" x14ac:dyDescent="0.2">
      <c r="A20">
        <f>COUNTA($C$20:$I$20)</f>
        <v>4</v>
      </c>
      <c r="B20" s="127">
        <v>0.65972222222222221</v>
      </c>
      <c r="D20" t="s">
        <v>34</v>
      </c>
      <c r="F20" t="s">
        <v>19</v>
      </c>
      <c r="G20" t="s">
        <v>21</v>
      </c>
      <c r="I20" t="s">
        <v>214</v>
      </c>
    </row>
    <row r="21" spans="1:9" x14ac:dyDescent="0.2">
      <c r="A21">
        <f>COUNTA($C$21:$I$21)</f>
        <v>4</v>
      </c>
      <c r="B21" s="127">
        <v>0.70833333333333337</v>
      </c>
      <c r="D21" t="s">
        <v>34</v>
      </c>
      <c r="E21" t="s">
        <v>210</v>
      </c>
      <c r="F21" t="s">
        <v>19</v>
      </c>
      <c r="I21" t="s">
        <v>214</v>
      </c>
    </row>
    <row r="22" spans="1:9" x14ac:dyDescent="0.2">
      <c r="A22">
        <f>COUNTA($C$22:$I$22)</f>
        <v>4</v>
      </c>
      <c r="B22" s="127">
        <v>0.74305555555555558</v>
      </c>
      <c r="D22" t="s">
        <v>34</v>
      </c>
      <c r="E22" t="s">
        <v>210</v>
      </c>
      <c r="G22" t="s">
        <v>21</v>
      </c>
      <c r="I22" t="s">
        <v>214</v>
      </c>
    </row>
  </sheetData>
  <conditionalFormatting sqref="A13">
    <cfRule type="cellIs" dxfId="1" priority="2" operator="equal">
      <formula>2</formula>
    </cfRule>
  </conditionalFormatting>
  <conditionalFormatting sqref="A14:A22">
    <cfRule type="cellIs" dxfId="0" priority="1" operator="equal">
      <formula>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70ACE-57E7-4D4E-A030-4E43F717906D}">
  <dimension ref="B3:M20"/>
  <sheetViews>
    <sheetView workbookViewId="0">
      <selection activeCell="I20" sqref="I20"/>
    </sheetView>
  </sheetViews>
  <sheetFormatPr baseColWidth="10" defaultRowHeight="12.75" x14ac:dyDescent="0.2"/>
  <cols>
    <col min="12" max="12" width="3.28515625" bestFit="1" customWidth="1"/>
  </cols>
  <sheetData>
    <row r="3" spans="2:13" x14ac:dyDescent="0.2">
      <c r="H3" t="s">
        <v>100</v>
      </c>
      <c r="I3" t="s">
        <v>102</v>
      </c>
    </row>
    <row r="4" spans="2:13" x14ac:dyDescent="0.2">
      <c r="B4" t="s">
        <v>91</v>
      </c>
      <c r="C4" t="s">
        <v>93</v>
      </c>
      <c r="D4" t="s">
        <v>97</v>
      </c>
      <c r="E4" t="s">
        <v>94</v>
      </c>
      <c r="H4" t="s">
        <v>66</v>
      </c>
      <c r="I4" t="s">
        <v>71</v>
      </c>
      <c r="L4" t="s">
        <v>66</v>
      </c>
      <c r="M4" t="s">
        <v>72</v>
      </c>
    </row>
    <row r="5" spans="2:13" x14ac:dyDescent="0.2">
      <c r="B5">
        <v>1</v>
      </c>
      <c r="C5">
        <v>2</v>
      </c>
      <c r="D5">
        <v>3</v>
      </c>
      <c r="E5">
        <v>4</v>
      </c>
      <c r="H5" t="s">
        <v>73</v>
      </c>
      <c r="I5" t="s">
        <v>75</v>
      </c>
      <c r="L5" t="s">
        <v>66</v>
      </c>
      <c r="M5" t="s">
        <v>76</v>
      </c>
    </row>
    <row r="6" spans="2:13" x14ac:dyDescent="0.2">
      <c r="B6">
        <v>8</v>
      </c>
      <c r="C6">
        <v>7</v>
      </c>
      <c r="D6">
        <v>6</v>
      </c>
      <c r="E6">
        <v>5</v>
      </c>
      <c r="H6" t="s">
        <v>167</v>
      </c>
      <c r="I6" t="s">
        <v>169</v>
      </c>
      <c r="L6" t="s">
        <v>66</v>
      </c>
      <c r="M6" t="s">
        <v>168</v>
      </c>
    </row>
    <row r="7" spans="2:13" x14ac:dyDescent="0.2">
      <c r="B7">
        <v>9</v>
      </c>
      <c r="C7">
        <v>10</v>
      </c>
      <c r="D7">
        <v>11</v>
      </c>
      <c r="E7">
        <v>12</v>
      </c>
      <c r="H7" t="s">
        <v>72</v>
      </c>
      <c r="I7" t="s">
        <v>67</v>
      </c>
      <c r="L7" t="s">
        <v>73</v>
      </c>
      <c r="M7" t="s">
        <v>72</v>
      </c>
    </row>
    <row r="8" spans="2:13" x14ac:dyDescent="0.2">
      <c r="C8">
        <v>14</v>
      </c>
      <c r="D8">
        <v>13</v>
      </c>
      <c r="H8" t="s">
        <v>76</v>
      </c>
      <c r="I8" t="s">
        <v>74</v>
      </c>
      <c r="L8" t="s">
        <v>73</v>
      </c>
      <c r="M8" t="s">
        <v>76</v>
      </c>
    </row>
    <row r="9" spans="2:13" x14ac:dyDescent="0.2">
      <c r="H9" t="s">
        <v>168</v>
      </c>
      <c r="I9" t="s">
        <v>170</v>
      </c>
      <c r="L9" t="s">
        <v>73</v>
      </c>
      <c r="M9" t="s">
        <v>168</v>
      </c>
    </row>
    <row r="10" spans="2:13" x14ac:dyDescent="0.2">
      <c r="B10" t="s">
        <v>91</v>
      </c>
      <c r="C10" t="s">
        <v>94</v>
      </c>
      <c r="D10" s="127">
        <v>0.41666666666666702</v>
      </c>
      <c r="E10" t="s">
        <v>91</v>
      </c>
      <c r="F10" t="s">
        <v>94</v>
      </c>
      <c r="L10" t="s">
        <v>167</v>
      </c>
      <c r="M10" t="s">
        <v>72</v>
      </c>
    </row>
    <row r="11" spans="2:13" x14ac:dyDescent="0.2">
      <c r="B11" t="s">
        <v>91</v>
      </c>
      <c r="C11" t="s">
        <v>94</v>
      </c>
      <c r="D11" s="127">
        <v>0.45833333333333331</v>
      </c>
      <c r="E11" t="s">
        <v>93</v>
      </c>
      <c r="F11" t="s">
        <v>93</v>
      </c>
      <c r="H11" s="127">
        <v>0.41666666666666669</v>
      </c>
      <c r="I11" t="s">
        <v>176</v>
      </c>
      <c r="J11" t="s">
        <v>175</v>
      </c>
      <c r="L11" t="s">
        <v>167</v>
      </c>
      <c r="M11" t="s">
        <v>76</v>
      </c>
    </row>
    <row r="12" spans="2:13" x14ac:dyDescent="0.2">
      <c r="B12" t="s">
        <v>91</v>
      </c>
      <c r="C12" t="s">
        <v>94</v>
      </c>
      <c r="D12" s="127">
        <v>0.5</v>
      </c>
      <c r="E12" t="s">
        <v>97</v>
      </c>
      <c r="F12" t="s">
        <v>97</v>
      </c>
      <c r="H12" s="127">
        <v>0.45833333333333331</v>
      </c>
      <c r="I12" t="s">
        <v>177</v>
      </c>
      <c r="J12" t="s">
        <v>172</v>
      </c>
      <c r="L12" t="s">
        <v>167</v>
      </c>
      <c r="M12" t="s">
        <v>168</v>
      </c>
    </row>
    <row r="13" spans="2:13" x14ac:dyDescent="0.2">
      <c r="D13" s="127">
        <v>0.54166666666666663</v>
      </c>
      <c r="E13" t="s">
        <v>91</v>
      </c>
      <c r="F13" t="s">
        <v>94</v>
      </c>
      <c r="H13" s="127">
        <v>0.5</v>
      </c>
      <c r="I13" t="s">
        <v>178</v>
      </c>
      <c r="J13" t="s">
        <v>174</v>
      </c>
    </row>
    <row r="14" spans="2:13" x14ac:dyDescent="0.2">
      <c r="D14" s="127">
        <v>0.58333333333333337</v>
      </c>
      <c r="E14" t="s">
        <v>93</v>
      </c>
      <c r="F14" t="s">
        <v>93</v>
      </c>
      <c r="H14" s="127">
        <v>0.54166666666666663</v>
      </c>
      <c r="I14" t="s">
        <v>179</v>
      </c>
      <c r="J14" t="s">
        <v>175</v>
      </c>
    </row>
    <row r="15" spans="2:13" x14ac:dyDescent="0.2">
      <c r="D15" s="127">
        <v>0.625</v>
      </c>
      <c r="E15" t="s">
        <v>97</v>
      </c>
      <c r="F15" t="s">
        <v>97</v>
      </c>
      <c r="H15" s="127">
        <v>0.58333333333333337</v>
      </c>
      <c r="I15" t="s">
        <v>180</v>
      </c>
      <c r="J15" t="s">
        <v>183</v>
      </c>
    </row>
    <row r="16" spans="2:13" x14ac:dyDescent="0.2">
      <c r="D16" s="127">
        <v>0.66666666666666663</v>
      </c>
      <c r="E16" t="s">
        <v>91</v>
      </c>
      <c r="F16" t="s">
        <v>94</v>
      </c>
      <c r="H16" s="127">
        <v>0.625</v>
      </c>
      <c r="I16" t="s">
        <v>181</v>
      </c>
      <c r="J16" t="s">
        <v>184</v>
      </c>
    </row>
    <row r="17" spans="4:10" x14ac:dyDescent="0.2">
      <c r="D17" s="127">
        <v>0.70833333333333337</v>
      </c>
      <c r="E17" t="s">
        <v>93</v>
      </c>
      <c r="F17" t="s">
        <v>93</v>
      </c>
      <c r="H17" s="127">
        <v>0.66666666666666663</v>
      </c>
      <c r="I17" t="s">
        <v>182</v>
      </c>
      <c r="J17" t="s">
        <v>185</v>
      </c>
    </row>
    <row r="18" spans="4:10" x14ac:dyDescent="0.2">
      <c r="D18" s="127">
        <v>0.75</v>
      </c>
      <c r="E18" t="s">
        <v>97</v>
      </c>
      <c r="F18" t="s">
        <v>97</v>
      </c>
      <c r="H18" s="127">
        <v>0.70833333333333337</v>
      </c>
      <c r="I18" t="s">
        <v>186</v>
      </c>
      <c r="J18" t="s">
        <v>188</v>
      </c>
    </row>
    <row r="19" spans="4:10" x14ac:dyDescent="0.2">
      <c r="D19" s="127">
        <v>0.79166666666666663</v>
      </c>
      <c r="E19" t="s">
        <v>171</v>
      </c>
      <c r="F19" t="s">
        <v>172</v>
      </c>
      <c r="H19" s="127">
        <v>0.75</v>
      </c>
      <c r="I19" t="s">
        <v>187</v>
      </c>
      <c r="J19" t="s">
        <v>189</v>
      </c>
    </row>
    <row r="20" spans="4:10" x14ac:dyDescent="0.2">
      <c r="D20" s="127">
        <v>0.83333333333333304</v>
      </c>
      <c r="E20" t="s">
        <v>173</v>
      </c>
      <c r="F20" t="s">
        <v>174</v>
      </c>
      <c r="H20" s="127">
        <v>0.79166666666666663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C86C4-8F7E-40D5-82F4-95AFF222A453}">
  <sheetPr>
    <tabColor theme="1"/>
  </sheetPr>
  <dimension ref="B1:BD165"/>
  <sheetViews>
    <sheetView showGridLines="0" topLeftCell="B1" zoomScaleNormal="100" workbookViewId="0">
      <selection activeCell="H1" sqref="H1:P1"/>
    </sheetView>
  </sheetViews>
  <sheetFormatPr baseColWidth="10" defaultColWidth="11.42578125" defaultRowHeight="12.75" x14ac:dyDescent="0.2"/>
  <cols>
    <col min="1" max="1" width="0" style="22" hidden="1" customWidth="1"/>
    <col min="2" max="15" width="2.28515625" style="22" customWidth="1"/>
    <col min="16" max="17" width="1.140625" style="22" customWidth="1"/>
    <col min="18" max="22" width="2.5703125" style="22" customWidth="1"/>
    <col min="23" max="38" width="2.28515625" style="22" customWidth="1"/>
    <col min="39" max="39" width="2" style="22" customWidth="1"/>
    <col min="40" max="40" width="4.5703125" style="22" bestFit="1" customWidth="1"/>
    <col min="41" max="41" width="6" style="22" customWidth="1"/>
    <col min="42" max="42" width="5.7109375" style="24" bestFit="1" customWidth="1"/>
    <col min="43" max="43" width="11.140625" style="25" bestFit="1" customWidth="1"/>
    <col min="44" max="44" width="11.5703125" style="22" bestFit="1" customWidth="1"/>
    <col min="45" max="45" width="5.140625" style="22" bestFit="1" customWidth="1"/>
    <col min="46" max="46" width="7" style="26" bestFit="1" customWidth="1"/>
    <col min="47" max="47" width="5.5703125" style="22" bestFit="1" customWidth="1"/>
    <col min="48" max="48" width="4.5703125" style="22" bestFit="1" customWidth="1"/>
    <col min="49" max="49" width="11.5703125" style="22" customWidth="1"/>
    <col min="50" max="50" width="8.5703125" style="22" customWidth="1"/>
    <col min="51" max="51" width="7" style="22" customWidth="1"/>
    <col min="52" max="16384" width="11.42578125" style="22"/>
  </cols>
  <sheetData>
    <row r="1" spans="2:53" x14ac:dyDescent="0.2">
      <c r="G1" s="23" t="s">
        <v>124</v>
      </c>
      <c r="H1" s="267">
        <v>101</v>
      </c>
      <c r="I1" s="268"/>
      <c r="J1" s="268"/>
      <c r="K1" s="268"/>
      <c r="L1" s="268"/>
      <c r="M1" s="268"/>
      <c r="N1" s="268"/>
      <c r="O1" s="268"/>
      <c r="P1" s="268"/>
      <c r="AT1" s="26">
        <v>2</v>
      </c>
      <c r="AU1" s="22">
        <v>3</v>
      </c>
      <c r="AV1" s="22">
        <v>4</v>
      </c>
      <c r="AW1" s="22">
        <v>5</v>
      </c>
      <c r="AX1" s="22">
        <v>6</v>
      </c>
      <c r="AY1" s="22">
        <v>7</v>
      </c>
      <c r="AZ1" s="22">
        <v>8</v>
      </c>
      <c r="BA1" s="22">
        <v>9</v>
      </c>
    </row>
    <row r="2" spans="2:53" ht="15" x14ac:dyDescent="0.25">
      <c r="B2" s="269" t="s">
        <v>234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</row>
    <row r="3" spans="2:53" ht="18" x14ac:dyDescent="0.25">
      <c r="B3" s="269" t="s">
        <v>125</v>
      </c>
      <c r="C3" s="269"/>
      <c r="D3" s="269"/>
      <c r="E3" s="269"/>
      <c r="F3" s="269"/>
      <c r="G3" s="270" t="str">
        <f>VLOOKUP(H1,AS:BE,5,0)</f>
        <v>NTSV2</v>
      </c>
      <c r="H3" s="270"/>
      <c r="I3" s="270"/>
      <c r="J3" s="270"/>
      <c r="K3" s="270"/>
      <c r="L3" s="270"/>
      <c r="M3" s="270"/>
      <c r="N3" s="270"/>
      <c r="O3" s="270"/>
      <c r="P3" s="269" t="s">
        <v>126</v>
      </c>
      <c r="Q3" s="269"/>
      <c r="R3" s="269"/>
      <c r="S3" s="269"/>
      <c r="T3" s="269"/>
      <c r="U3" s="269"/>
      <c r="V3" s="270" t="str">
        <f>VLOOKUP(H1,AS:BE,6,0)</f>
        <v>HAPI</v>
      </c>
      <c r="W3" s="270"/>
      <c r="X3" s="270"/>
      <c r="Y3" s="270"/>
      <c r="Z3" s="270"/>
      <c r="AA3" s="270"/>
      <c r="AB3" s="270"/>
      <c r="AC3" s="270"/>
      <c r="AD3" s="270"/>
    </row>
    <row r="4" spans="2:53" ht="3" customHeight="1" x14ac:dyDescent="0.2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R4" s="28"/>
      <c r="AT4" s="29"/>
    </row>
    <row r="5" spans="2:53" ht="19.5" customHeight="1" x14ac:dyDescent="0.2">
      <c r="B5" s="282" t="s">
        <v>127</v>
      </c>
      <c r="C5" s="283"/>
      <c r="D5" s="284" t="str">
        <f>VLOOKUP(H1,AS:BE,10,0)</f>
        <v>M18-2</v>
      </c>
      <c r="E5" s="284"/>
      <c r="F5" s="284"/>
      <c r="G5" s="284"/>
      <c r="H5" s="284"/>
      <c r="I5" s="283" t="s">
        <v>128</v>
      </c>
      <c r="J5" s="283"/>
      <c r="K5" s="283"/>
      <c r="L5" s="285">
        <f>VLOOKUP(H1,AS:BE,11,0)</f>
        <v>46172</v>
      </c>
      <c r="M5" s="285"/>
      <c r="N5" s="285"/>
      <c r="O5" s="285"/>
      <c r="P5" s="285"/>
      <c r="Q5" s="30"/>
      <c r="R5" s="283" t="s">
        <v>129</v>
      </c>
      <c r="S5" s="283"/>
      <c r="T5" s="286" t="str">
        <f>VLOOKUP(H1,AS:BE,3,0)</f>
        <v>10:00</v>
      </c>
      <c r="U5" s="286"/>
      <c r="V5" s="286"/>
      <c r="W5" s="286"/>
      <c r="X5" s="271" t="s">
        <v>130</v>
      </c>
      <c r="Y5" s="272"/>
      <c r="Z5" s="272"/>
      <c r="AA5" s="273" t="str">
        <f>"("&amp;VLOOKUP(H1,AS:BE,7,0)&amp;")"</f>
        <v>(AMTV)</v>
      </c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31"/>
    </row>
    <row r="6" spans="2:53" ht="2.25" customHeight="1" x14ac:dyDescent="0.2">
      <c r="B6" s="32"/>
      <c r="X6" s="32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33"/>
    </row>
    <row r="7" spans="2:53" ht="19.5" customHeight="1" x14ac:dyDescent="0.2">
      <c r="B7" s="274" t="s">
        <v>131</v>
      </c>
      <c r="C7" s="275"/>
      <c r="D7" s="275"/>
      <c r="E7" s="275"/>
      <c r="F7" s="276">
        <f>VLOOKUP(H1,AS:BE,1,0)</f>
        <v>101</v>
      </c>
      <c r="G7" s="276"/>
      <c r="H7" s="276"/>
      <c r="I7" s="277" t="s">
        <v>4</v>
      </c>
      <c r="J7" s="277"/>
      <c r="K7" s="277"/>
      <c r="L7" s="276" t="str">
        <f>VLOOKUP(H1,AS:BE,12,0)&amp;VLOOKUP(H1,AS:BE,4,0)</f>
        <v>NN / Feld 1</v>
      </c>
      <c r="M7" s="276"/>
      <c r="N7" s="276"/>
      <c r="O7" s="276"/>
      <c r="P7" s="276"/>
      <c r="Q7" s="276"/>
      <c r="R7" s="276"/>
      <c r="S7" s="277" t="s">
        <v>132</v>
      </c>
      <c r="T7" s="277"/>
      <c r="U7" s="277"/>
      <c r="V7" s="276" t="str">
        <f>VLOOKUP(H1,AS:BE,2,0)</f>
        <v>A</v>
      </c>
      <c r="W7" s="278"/>
      <c r="X7" s="279" t="s">
        <v>133</v>
      </c>
      <c r="Y7" s="280"/>
      <c r="Z7" s="280"/>
      <c r="AA7" s="281" t="str">
        <f>"("&amp;VLOOKUP(H1,AS:BE,8,0)&amp;")"</f>
        <v>(EMTV)</v>
      </c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33"/>
    </row>
    <row r="8" spans="2:53" ht="3" customHeight="1" x14ac:dyDescent="0.2">
      <c r="B8" s="34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34"/>
      <c r="Y8" s="27"/>
      <c r="Z8" s="27"/>
      <c r="AA8" s="27"/>
      <c r="AB8" s="27"/>
      <c r="AF8" s="27"/>
      <c r="AG8" s="27"/>
      <c r="AH8" s="27"/>
      <c r="AI8" s="27"/>
      <c r="AJ8" s="27"/>
      <c r="AK8" s="27"/>
      <c r="AL8" s="27"/>
      <c r="AM8" s="35"/>
    </row>
    <row r="9" spans="2:53" ht="12.75" customHeight="1" x14ac:dyDescent="0.2">
      <c r="B9" s="36"/>
      <c r="C9" s="37"/>
      <c r="D9" s="37"/>
      <c r="E9" s="38"/>
      <c r="F9" s="38"/>
      <c r="G9" s="294" t="str">
        <f>IF(G3="","",G3)</f>
        <v>NTSV2</v>
      </c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39"/>
      <c r="V9" s="39"/>
      <c r="W9" s="31"/>
      <c r="Y9" s="295" t="s">
        <v>134</v>
      </c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  <c r="AK9" s="296"/>
      <c r="AL9" s="296"/>
      <c r="AM9" s="297"/>
    </row>
    <row r="10" spans="2:53" ht="12.75" customHeight="1" x14ac:dyDescent="0.2">
      <c r="B10" s="40" t="s">
        <v>135</v>
      </c>
      <c r="C10" s="41"/>
      <c r="D10" s="41"/>
      <c r="E10" s="41"/>
      <c r="F10" s="41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W10" s="33"/>
      <c r="Y10" s="298"/>
      <c r="Z10" s="298"/>
      <c r="AA10" s="42" t="s">
        <v>27</v>
      </c>
      <c r="AB10" s="298"/>
      <c r="AC10" s="298"/>
      <c r="AD10" s="298"/>
      <c r="AE10" s="298"/>
      <c r="AF10" s="42" t="s">
        <v>27</v>
      </c>
      <c r="AG10" s="298"/>
      <c r="AH10" s="298"/>
      <c r="AI10" s="298"/>
      <c r="AJ10" s="298"/>
      <c r="AK10" s="42" t="s">
        <v>27</v>
      </c>
      <c r="AL10" s="298"/>
      <c r="AM10" s="298"/>
    </row>
    <row r="11" spans="2:53" ht="12.75" customHeight="1" x14ac:dyDescent="0.2">
      <c r="B11" s="40"/>
      <c r="C11" s="41"/>
      <c r="D11" s="41"/>
      <c r="E11" s="41"/>
      <c r="F11" s="41"/>
      <c r="G11" s="43"/>
      <c r="H11" s="22" t="s">
        <v>136</v>
      </c>
      <c r="L11" s="43"/>
      <c r="M11" s="43" t="s">
        <v>137</v>
      </c>
      <c r="W11" s="33"/>
      <c r="Y11" s="44"/>
      <c r="Z11" s="45"/>
      <c r="AA11" s="46"/>
      <c r="AB11" s="45"/>
      <c r="AC11" s="47"/>
      <c r="AD11" s="44"/>
      <c r="AE11" s="45"/>
      <c r="AF11" s="46"/>
      <c r="AG11" s="45"/>
      <c r="AH11" s="47"/>
      <c r="AI11" s="44"/>
      <c r="AJ11" s="48"/>
      <c r="AK11" s="46"/>
      <c r="AL11" s="49"/>
      <c r="AM11" s="47"/>
    </row>
    <row r="12" spans="2:53" ht="10.5" customHeight="1" x14ac:dyDescent="0.2">
      <c r="B12" s="50"/>
      <c r="C12" s="287" t="s">
        <v>138</v>
      </c>
      <c r="D12" s="287"/>
      <c r="E12" s="287"/>
      <c r="F12" s="287"/>
      <c r="G12" s="287"/>
      <c r="H12" s="51"/>
      <c r="I12" s="52"/>
      <c r="J12" s="53"/>
      <c r="K12" s="287"/>
      <c r="L12" s="287"/>
      <c r="M12" s="51">
        <v>1</v>
      </c>
      <c r="N12" s="51">
        <v>2</v>
      </c>
      <c r="O12" s="51">
        <v>3</v>
      </c>
      <c r="P12" s="288">
        <v>4</v>
      </c>
      <c r="Q12" s="289"/>
      <c r="R12" s="51">
        <v>5</v>
      </c>
      <c r="S12" s="51">
        <v>6</v>
      </c>
      <c r="T12" s="54"/>
      <c r="U12" s="55"/>
      <c r="W12" s="33"/>
      <c r="Y12" s="290"/>
      <c r="Z12" s="292"/>
      <c r="AA12" s="293"/>
      <c r="AB12" s="292"/>
      <c r="AC12" s="299"/>
      <c r="AD12" s="290"/>
      <c r="AE12" s="292"/>
      <c r="AF12" s="293"/>
      <c r="AG12" s="292"/>
      <c r="AH12" s="299"/>
      <c r="AI12" s="290"/>
      <c r="AJ12" s="301"/>
      <c r="AK12" s="293"/>
      <c r="AL12" s="302"/>
      <c r="AM12" s="299"/>
    </row>
    <row r="13" spans="2:53" ht="2.25" customHeight="1" x14ac:dyDescent="0.2">
      <c r="B13" s="50"/>
      <c r="M13" s="56"/>
      <c r="N13" s="56"/>
      <c r="O13" s="56"/>
      <c r="P13" s="56"/>
      <c r="Q13" s="56"/>
      <c r="W13" s="33"/>
      <c r="Y13" s="291"/>
      <c r="Z13" s="292"/>
      <c r="AA13" s="293"/>
      <c r="AB13" s="292"/>
      <c r="AC13" s="300"/>
      <c r="AD13" s="291"/>
      <c r="AE13" s="292"/>
      <c r="AF13" s="293"/>
      <c r="AG13" s="292"/>
      <c r="AH13" s="300"/>
      <c r="AI13" s="291"/>
      <c r="AJ13" s="301"/>
      <c r="AK13" s="293"/>
      <c r="AL13" s="302"/>
      <c r="AM13" s="300"/>
    </row>
    <row r="14" spans="2:53" ht="10.5" customHeight="1" x14ac:dyDescent="0.2">
      <c r="B14" s="50"/>
      <c r="C14" s="287" t="s">
        <v>139</v>
      </c>
      <c r="D14" s="287"/>
      <c r="E14" s="287"/>
      <c r="F14" s="287"/>
      <c r="G14" s="287"/>
      <c r="H14" s="51"/>
      <c r="I14" s="52"/>
      <c r="J14" s="53"/>
      <c r="K14" s="287"/>
      <c r="L14" s="287"/>
      <c r="M14" s="51">
        <v>1</v>
      </c>
      <c r="N14" s="51">
        <v>2</v>
      </c>
      <c r="O14" s="51">
        <v>3</v>
      </c>
      <c r="P14" s="288">
        <v>4</v>
      </c>
      <c r="Q14" s="289"/>
      <c r="R14" s="51">
        <v>5</v>
      </c>
      <c r="S14" s="51">
        <v>6</v>
      </c>
      <c r="T14" s="54"/>
      <c r="U14" s="55"/>
      <c r="W14" s="33"/>
      <c r="Y14" s="290"/>
      <c r="Z14" s="292"/>
      <c r="AA14" s="293"/>
      <c r="AB14" s="292"/>
      <c r="AC14" s="299"/>
      <c r="AD14" s="290"/>
      <c r="AE14" s="292"/>
      <c r="AF14" s="293"/>
      <c r="AG14" s="292"/>
      <c r="AH14" s="299"/>
      <c r="AI14" s="290"/>
      <c r="AJ14" s="301"/>
      <c r="AK14" s="293"/>
      <c r="AL14" s="302"/>
      <c r="AM14" s="299"/>
    </row>
    <row r="15" spans="2:53" ht="2.25" customHeight="1" x14ac:dyDescent="0.2">
      <c r="B15" s="32"/>
      <c r="D15" s="27"/>
      <c r="E15" s="27"/>
      <c r="F15" s="27"/>
      <c r="G15" s="27"/>
      <c r="N15" s="56"/>
      <c r="O15" s="56"/>
      <c r="P15" s="56"/>
      <c r="Q15" s="56"/>
      <c r="R15" s="56"/>
      <c r="V15" s="27"/>
      <c r="W15" s="33"/>
      <c r="Y15" s="291"/>
      <c r="Z15" s="292"/>
      <c r="AA15" s="293"/>
      <c r="AB15" s="292"/>
      <c r="AC15" s="300"/>
      <c r="AD15" s="291"/>
      <c r="AE15" s="292"/>
      <c r="AF15" s="293"/>
      <c r="AG15" s="292"/>
      <c r="AH15" s="300"/>
      <c r="AI15" s="291"/>
      <c r="AJ15" s="301"/>
      <c r="AK15" s="293"/>
      <c r="AL15" s="302"/>
      <c r="AM15" s="300"/>
    </row>
    <row r="16" spans="2:53" ht="12.75" customHeight="1" x14ac:dyDescent="0.2">
      <c r="B16" s="315" t="s">
        <v>140</v>
      </c>
      <c r="C16" s="315"/>
      <c r="D16" s="316" t="s">
        <v>141</v>
      </c>
      <c r="E16" s="317"/>
      <c r="F16" s="317"/>
      <c r="G16" s="317"/>
      <c r="H16" s="317"/>
      <c r="I16" s="317"/>
      <c r="J16" s="317"/>
      <c r="K16" s="317"/>
      <c r="L16" s="317"/>
      <c r="M16" s="317"/>
      <c r="N16" s="317"/>
      <c r="O16" s="318"/>
      <c r="P16" s="322" t="s">
        <v>142</v>
      </c>
      <c r="Q16" s="323"/>
      <c r="R16" s="303" t="s">
        <v>143</v>
      </c>
      <c r="S16" s="304" t="s">
        <v>144</v>
      </c>
      <c r="T16" s="305"/>
      <c r="U16" s="305"/>
      <c r="V16" s="305"/>
      <c r="W16" s="306"/>
      <c r="Y16" s="57"/>
      <c r="Z16" s="58"/>
      <c r="AA16" s="59"/>
      <c r="AB16" s="58"/>
      <c r="AC16" s="60"/>
      <c r="AD16" s="57"/>
      <c r="AE16" s="58"/>
      <c r="AF16" s="59"/>
      <c r="AG16" s="58"/>
      <c r="AH16" s="60"/>
      <c r="AI16" s="57"/>
      <c r="AJ16" s="61"/>
      <c r="AK16" s="59"/>
      <c r="AL16" s="62"/>
      <c r="AM16" s="60"/>
    </row>
    <row r="17" spans="2:39" ht="12.75" customHeight="1" x14ac:dyDescent="0.2">
      <c r="B17" s="315"/>
      <c r="C17" s="315"/>
      <c r="D17" s="319"/>
      <c r="E17" s="320"/>
      <c r="F17" s="320"/>
      <c r="G17" s="320"/>
      <c r="H17" s="320"/>
      <c r="I17" s="320"/>
      <c r="J17" s="320"/>
      <c r="K17" s="320"/>
      <c r="L17" s="320"/>
      <c r="M17" s="320"/>
      <c r="N17" s="320"/>
      <c r="O17" s="321"/>
      <c r="P17" s="324"/>
      <c r="Q17" s="325"/>
      <c r="R17" s="303">
        <v>3</v>
      </c>
      <c r="S17" s="63">
        <v>1</v>
      </c>
      <c r="T17" s="64">
        <v>2</v>
      </c>
      <c r="U17" s="64">
        <v>3</v>
      </c>
      <c r="V17" s="64">
        <v>4</v>
      </c>
      <c r="W17" s="65"/>
      <c r="Y17" s="57"/>
      <c r="Z17" s="58"/>
      <c r="AA17" s="59"/>
      <c r="AB17" s="58"/>
      <c r="AC17" s="60"/>
      <c r="AD17" s="57"/>
      <c r="AE17" s="58"/>
      <c r="AF17" s="59"/>
      <c r="AG17" s="58"/>
      <c r="AH17" s="60"/>
      <c r="AI17" s="57"/>
      <c r="AJ17" s="61"/>
      <c r="AK17" s="59"/>
      <c r="AL17" s="62"/>
      <c r="AM17" s="60"/>
    </row>
    <row r="18" spans="2:39" ht="12.75" customHeight="1" x14ac:dyDescent="0.2">
      <c r="B18" s="307"/>
      <c r="C18" s="307"/>
      <c r="D18" s="66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67"/>
      <c r="P18" s="309"/>
      <c r="Q18" s="310"/>
      <c r="R18" s="68"/>
      <c r="S18" s="69"/>
      <c r="T18" s="70"/>
      <c r="U18" s="70"/>
      <c r="V18" s="70"/>
      <c r="W18" s="71"/>
      <c r="Y18" s="57"/>
      <c r="Z18" s="58"/>
      <c r="AA18" s="59"/>
      <c r="AB18" s="58"/>
      <c r="AC18" s="60"/>
      <c r="AD18" s="57"/>
      <c r="AE18" s="58"/>
      <c r="AF18" s="59"/>
      <c r="AG18" s="58"/>
      <c r="AH18" s="60"/>
      <c r="AI18" s="57"/>
      <c r="AJ18" s="61"/>
      <c r="AK18" s="59"/>
      <c r="AL18" s="62"/>
      <c r="AM18" s="60"/>
    </row>
    <row r="19" spans="2:39" ht="12.75" customHeight="1" x14ac:dyDescent="0.2">
      <c r="B19" s="311"/>
      <c r="C19" s="311"/>
      <c r="D19" s="72"/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73"/>
      <c r="P19" s="313"/>
      <c r="Q19" s="314"/>
      <c r="R19" s="74"/>
      <c r="S19" s="75"/>
      <c r="T19" s="76"/>
      <c r="U19" s="76"/>
      <c r="V19" s="76"/>
      <c r="W19" s="77"/>
      <c r="Y19" s="57"/>
      <c r="Z19" s="58"/>
      <c r="AA19" s="59"/>
      <c r="AB19" s="58"/>
      <c r="AC19" s="60"/>
      <c r="AD19" s="57"/>
      <c r="AE19" s="58"/>
      <c r="AF19" s="59"/>
      <c r="AG19" s="58"/>
      <c r="AH19" s="60"/>
      <c r="AI19" s="57"/>
      <c r="AJ19" s="61"/>
      <c r="AK19" s="59"/>
      <c r="AL19" s="62"/>
      <c r="AM19" s="60"/>
    </row>
    <row r="20" spans="2:39" x14ac:dyDescent="0.2">
      <c r="B20" s="311"/>
      <c r="C20" s="311"/>
      <c r="D20" s="72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73"/>
      <c r="P20" s="313"/>
      <c r="Q20" s="314"/>
      <c r="R20" s="74"/>
      <c r="S20" s="75"/>
      <c r="T20" s="76"/>
      <c r="U20" s="76"/>
      <c r="V20" s="76"/>
      <c r="W20" s="77"/>
      <c r="Y20" s="57"/>
      <c r="Z20" s="58"/>
      <c r="AA20" s="59"/>
      <c r="AB20" s="58"/>
      <c r="AC20" s="60"/>
      <c r="AD20" s="57"/>
      <c r="AE20" s="58"/>
      <c r="AF20" s="59"/>
      <c r="AG20" s="58"/>
      <c r="AH20" s="60"/>
      <c r="AI20" s="57"/>
      <c r="AJ20" s="61"/>
      <c r="AK20" s="59"/>
      <c r="AL20" s="62"/>
      <c r="AM20" s="60"/>
    </row>
    <row r="21" spans="2:39" x14ac:dyDescent="0.2">
      <c r="B21" s="311"/>
      <c r="C21" s="311"/>
      <c r="D21" s="72"/>
      <c r="E21" s="312"/>
      <c r="F21" s="312"/>
      <c r="G21" s="312"/>
      <c r="H21" s="312"/>
      <c r="I21" s="312"/>
      <c r="J21" s="312"/>
      <c r="K21" s="312"/>
      <c r="L21" s="312"/>
      <c r="M21" s="312"/>
      <c r="N21" s="312"/>
      <c r="O21" s="73"/>
      <c r="P21" s="313"/>
      <c r="Q21" s="314"/>
      <c r="R21" s="74"/>
      <c r="S21" s="75"/>
      <c r="T21" s="76"/>
      <c r="U21" s="76"/>
      <c r="V21" s="76"/>
      <c r="W21" s="77"/>
      <c r="Y21" s="57"/>
      <c r="Z21" s="58"/>
      <c r="AA21" s="59"/>
      <c r="AB21" s="58"/>
      <c r="AC21" s="60"/>
      <c r="AD21" s="57"/>
      <c r="AE21" s="58"/>
      <c r="AF21" s="59"/>
      <c r="AG21" s="58"/>
      <c r="AH21" s="60"/>
      <c r="AI21" s="57"/>
      <c r="AJ21" s="61"/>
      <c r="AK21" s="59"/>
      <c r="AL21" s="62"/>
      <c r="AM21" s="60"/>
    </row>
    <row r="22" spans="2:39" x14ac:dyDescent="0.2">
      <c r="B22" s="311"/>
      <c r="C22" s="311"/>
      <c r="D22" s="72"/>
      <c r="E22" s="312"/>
      <c r="F22" s="312"/>
      <c r="G22" s="312"/>
      <c r="H22" s="312"/>
      <c r="I22" s="312"/>
      <c r="J22" s="312"/>
      <c r="K22" s="312"/>
      <c r="L22" s="312"/>
      <c r="M22" s="312"/>
      <c r="N22" s="312"/>
      <c r="O22" s="73"/>
      <c r="P22" s="313"/>
      <c r="Q22" s="314"/>
      <c r="R22" s="74"/>
      <c r="S22" s="75"/>
      <c r="T22" s="76"/>
      <c r="U22" s="76"/>
      <c r="V22" s="76"/>
      <c r="W22" s="77"/>
      <c r="Y22" s="57"/>
      <c r="Z22" s="58"/>
      <c r="AA22" s="59"/>
      <c r="AB22" s="58"/>
      <c r="AC22" s="60"/>
      <c r="AD22" s="57"/>
      <c r="AE22" s="58"/>
      <c r="AF22" s="59"/>
      <c r="AG22" s="58"/>
      <c r="AH22" s="60"/>
      <c r="AI22" s="57"/>
      <c r="AJ22" s="61"/>
      <c r="AK22" s="59"/>
      <c r="AL22" s="62"/>
      <c r="AM22" s="60"/>
    </row>
    <row r="23" spans="2:39" x14ac:dyDescent="0.2">
      <c r="B23" s="311"/>
      <c r="C23" s="311"/>
      <c r="D23" s="72"/>
      <c r="E23" s="312"/>
      <c r="F23" s="312"/>
      <c r="G23" s="312"/>
      <c r="H23" s="312"/>
      <c r="I23" s="312"/>
      <c r="J23" s="312"/>
      <c r="K23" s="312"/>
      <c r="L23" s="312"/>
      <c r="M23" s="312"/>
      <c r="N23" s="312"/>
      <c r="O23" s="73"/>
      <c r="P23" s="313"/>
      <c r="Q23" s="314"/>
      <c r="R23" s="74"/>
      <c r="S23" s="75"/>
      <c r="T23" s="76"/>
      <c r="U23" s="76"/>
      <c r="V23" s="76"/>
      <c r="W23" s="77"/>
      <c r="Y23" s="57"/>
      <c r="Z23" s="58"/>
      <c r="AA23" s="59"/>
      <c r="AB23" s="58"/>
      <c r="AC23" s="60"/>
      <c r="AD23" s="57"/>
      <c r="AE23" s="58"/>
      <c r="AF23" s="59"/>
      <c r="AG23" s="58"/>
      <c r="AH23" s="60"/>
      <c r="AI23" s="57"/>
      <c r="AJ23" s="61"/>
      <c r="AK23" s="59"/>
      <c r="AL23" s="62"/>
      <c r="AM23" s="60"/>
    </row>
    <row r="24" spans="2:39" x14ac:dyDescent="0.2">
      <c r="B24" s="311"/>
      <c r="C24" s="311"/>
      <c r="D24" s="72"/>
      <c r="E24" s="312"/>
      <c r="F24" s="312"/>
      <c r="G24" s="312"/>
      <c r="H24" s="312"/>
      <c r="I24" s="312"/>
      <c r="J24" s="312"/>
      <c r="K24" s="312"/>
      <c r="L24" s="312"/>
      <c r="M24" s="312"/>
      <c r="N24" s="312"/>
      <c r="O24" s="73"/>
      <c r="P24" s="313"/>
      <c r="Q24" s="314"/>
      <c r="R24" s="74"/>
      <c r="S24" s="75"/>
      <c r="T24" s="76"/>
      <c r="U24" s="76"/>
      <c r="V24" s="76"/>
      <c r="W24" s="77"/>
      <c r="Y24" s="57"/>
      <c r="Z24" s="58"/>
      <c r="AA24" s="59"/>
      <c r="AB24" s="58"/>
      <c r="AC24" s="60"/>
      <c r="AD24" s="57"/>
      <c r="AE24" s="58"/>
      <c r="AF24" s="59"/>
      <c r="AG24" s="58"/>
      <c r="AH24" s="60"/>
      <c r="AI24" s="57"/>
      <c r="AJ24" s="61"/>
      <c r="AK24" s="59"/>
      <c r="AL24" s="62"/>
      <c r="AM24" s="60"/>
    </row>
    <row r="25" spans="2:39" x14ac:dyDescent="0.2">
      <c r="B25" s="311"/>
      <c r="C25" s="311"/>
      <c r="D25" s="72"/>
      <c r="E25" s="312"/>
      <c r="F25" s="312"/>
      <c r="G25" s="312"/>
      <c r="H25" s="312"/>
      <c r="I25" s="312"/>
      <c r="J25" s="312"/>
      <c r="K25" s="312"/>
      <c r="L25" s="312"/>
      <c r="M25" s="312"/>
      <c r="N25" s="312"/>
      <c r="O25" s="73"/>
      <c r="P25" s="313"/>
      <c r="Q25" s="314"/>
      <c r="R25" s="74"/>
      <c r="S25" s="75"/>
      <c r="T25" s="76"/>
      <c r="U25" s="76"/>
      <c r="V25" s="76"/>
      <c r="W25" s="77"/>
      <c r="Y25" s="57"/>
      <c r="Z25" s="58"/>
      <c r="AA25" s="59"/>
      <c r="AB25" s="58"/>
      <c r="AC25" s="60"/>
      <c r="AD25" s="57"/>
      <c r="AE25" s="58"/>
      <c r="AF25" s="59"/>
      <c r="AG25" s="58"/>
      <c r="AH25" s="60"/>
      <c r="AI25" s="57"/>
      <c r="AJ25" s="61"/>
      <c r="AK25" s="59"/>
      <c r="AL25" s="62"/>
      <c r="AM25" s="60"/>
    </row>
    <row r="26" spans="2:39" x14ac:dyDescent="0.2">
      <c r="B26" s="311"/>
      <c r="C26" s="311"/>
      <c r="D26" s="72"/>
      <c r="E26" s="312"/>
      <c r="F26" s="312"/>
      <c r="G26" s="312"/>
      <c r="H26" s="312"/>
      <c r="I26" s="312"/>
      <c r="J26" s="312"/>
      <c r="K26" s="312"/>
      <c r="L26" s="312"/>
      <c r="M26" s="312"/>
      <c r="N26" s="312"/>
      <c r="O26" s="73"/>
      <c r="P26" s="313"/>
      <c r="Q26" s="314"/>
      <c r="R26" s="74"/>
      <c r="S26" s="75"/>
      <c r="T26" s="76"/>
      <c r="U26" s="76"/>
      <c r="V26" s="76"/>
      <c r="W26" s="77"/>
      <c r="Y26" s="57"/>
      <c r="Z26" s="58"/>
      <c r="AA26" s="59"/>
      <c r="AB26" s="58"/>
      <c r="AC26" s="60"/>
      <c r="AD26" s="57"/>
      <c r="AE26" s="58"/>
      <c r="AF26" s="59"/>
      <c r="AG26" s="58"/>
      <c r="AH26" s="60"/>
      <c r="AI26" s="57"/>
      <c r="AJ26" s="61"/>
      <c r="AK26" s="59"/>
      <c r="AL26" s="62"/>
      <c r="AM26" s="60"/>
    </row>
    <row r="27" spans="2:39" x14ac:dyDescent="0.2">
      <c r="B27" s="311"/>
      <c r="C27" s="311"/>
      <c r="D27" s="72"/>
      <c r="E27" s="312"/>
      <c r="F27" s="312"/>
      <c r="G27" s="312"/>
      <c r="H27" s="312"/>
      <c r="I27" s="312"/>
      <c r="J27" s="312"/>
      <c r="K27" s="312"/>
      <c r="L27" s="312"/>
      <c r="M27" s="312"/>
      <c r="N27" s="312"/>
      <c r="O27" s="73"/>
      <c r="P27" s="313"/>
      <c r="Q27" s="314"/>
      <c r="R27" s="74"/>
      <c r="S27" s="75"/>
      <c r="T27" s="76"/>
      <c r="U27" s="76"/>
      <c r="V27" s="76"/>
      <c r="W27" s="77"/>
      <c r="Y27" s="57"/>
      <c r="Z27" s="58"/>
      <c r="AA27" s="59"/>
      <c r="AB27" s="58"/>
      <c r="AC27" s="60"/>
      <c r="AD27" s="57"/>
      <c r="AE27" s="58"/>
      <c r="AF27" s="59"/>
      <c r="AG27" s="58"/>
      <c r="AH27" s="60"/>
      <c r="AI27" s="57"/>
      <c r="AJ27" s="61"/>
      <c r="AK27" s="59"/>
      <c r="AL27" s="62"/>
      <c r="AM27" s="60"/>
    </row>
    <row r="28" spans="2:39" x14ac:dyDescent="0.2">
      <c r="B28" s="311"/>
      <c r="C28" s="311"/>
      <c r="D28" s="72"/>
      <c r="E28" s="312"/>
      <c r="F28" s="312"/>
      <c r="G28" s="312"/>
      <c r="H28" s="312"/>
      <c r="I28" s="312"/>
      <c r="J28" s="312"/>
      <c r="K28" s="312"/>
      <c r="L28" s="312"/>
      <c r="M28" s="312"/>
      <c r="N28" s="312"/>
      <c r="O28" s="73"/>
      <c r="P28" s="313"/>
      <c r="Q28" s="314"/>
      <c r="R28" s="74"/>
      <c r="S28" s="75"/>
      <c r="T28" s="76"/>
      <c r="U28" s="76"/>
      <c r="V28" s="76"/>
      <c r="W28" s="77"/>
      <c r="Y28" s="57"/>
      <c r="Z28" s="58"/>
      <c r="AA28" s="59"/>
      <c r="AB28" s="58"/>
      <c r="AC28" s="60"/>
      <c r="AD28" s="57"/>
      <c r="AE28" s="58"/>
      <c r="AF28" s="59"/>
      <c r="AG28" s="58"/>
      <c r="AH28" s="60"/>
      <c r="AI28" s="57"/>
      <c r="AJ28" s="61"/>
      <c r="AK28" s="59"/>
      <c r="AL28" s="62"/>
      <c r="AM28" s="60"/>
    </row>
    <row r="29" spans="2:39" x14ac:dyDescent="0.2">
      <c r="B29" s="311"/>
      <c r="C29" s="311"/>
      <c r="D29" s="7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73"/>
      <c r="P29" s="326"/>
      <c r="Q29" s="327"/>
      <c r="R29" s="74"/>
      <c r="S29" s="75"/>
      <c r="T29" s="76"/>
      <c r="U29" s="76"/>
      <c r="V29" s="76"/>
      <c r="W29" s="77"/>
      <c r="Y29" s="57"/>
      <c r="Z29" s="58"/>
      <c r="AA29" s="59"/>
      <c r="AB29" s="58"/>
      <c r="AC29" s="60"/>
      <c r="AD29" s="57"/>
      <c r="AE29" s="58"/>
      <c r="AF29" s="59"/>
      <c r="AG29" s="58"/>
      <c r="AH29" s="60"/>
      <c r="AI29" s="57"/>
      <c r="AJ29" s="61"/>
      <c r="AK29" s="59"/>
      <c r="AL29" s="62"/>
      <c r="AM29" s="60"/>
    </row>
    <row r="30" spans="2:39" x14ac:dyDescent="0.2">
      <c r="B30" s="78"/>
      <c r="C30" s="328" t="s">
        <v>145</v>
      </c>
      <c r="D30" s="329"/>
      <c r="E30" s="330"/>
      <c r="F30" s="79"/>
      <c r="G30" s="308"/>
      <c r="H30" s="308"/>
      <c r="I30" s="308"/>
      <c r="J30" s="308"/>
      <c r="K30" s="308"/>
      <c r="L30" s="308"/>
      <c r="M30" s="308"/>
      <c r="N30" s="308"/>
      <c r="O30" s="67"/>
      <c r="P30" s="80"/>
      <c r="Q30" s="67"/>
      <c r="R30" s="67"/>
      <c r="S30" s="79"/>
      <c r="T30" s="81"/>
      <c r="U30" s="69"/>
      <c r="V30" s="70"/>
      <c r="W30" s="81"/>
      <c r="Y30" s="57"/>
      <c r="Z30" s="58"/>
      <c r="AA30" s="59"/>
      <c r="AB30" s="58"/>
      <c r="AC30" s="60"/>
      <c r="AD30" s="57"/>
      <c r="AE30" s="58"/>
      <c r="AF30" s="59"/>
      <c r="AG30" s="58"/>
      <c r="AH30" s="60"/>
      <c r="AI30" s="57"/>
      <c r="AJ30" s="61"/>
      <c r="AK30" s="59"/>
      <c r="AL30" s="62"/>
      <c r="AM30" s="60"/>
    </row>
    <row r="31" spans="2:39" ht="12.75" customHeight="1" x14ac:dyDescent="0.2">
      <c r="B31" s="82"/>
      <c r="C31" s="331" t="s">
        <v>146</v>
      </c>
      <c r="D31" s="332"/>
      <c r="E31" s="333"/>
      <c r="F31" s="83"/>
      <c r="G31" s="334"/>
      <c r="H31" s="334"/>
      <c r="I31" s="334"/>
      <c r="J31" s="334"/>
      <c r="K31" s="334"/>
      <c r="L31" s="334"/>
      <c r="M31" s="334"/>
      <c r="N31" s="334"/>
      <c r="O31" s="84"/>
      <c r="P31" s="85"/>
      <c r="Q31" s="84"/>
      <c r="R31" s="84"/>
      <c r="S31" s="86"/>
      <c r="T31" s="87"/>
      <c r="U31" s="88"/>
      <c r="V31" s="89"/>
      <c r="W31" s="87"/>
      <c r="Y31" s="57"/>
      <c r="Z31" s="58"/>
      <c r="AA31" s="59"/>
      <c r="AB31" s="58"/>
      <c r="AC31" s="60"/>
      <c r="AD31" s="57"/>
      <c r="AE31" s="58"/>
      <c r="AF31" s="59"/>
      <c r="AG31" s="58"/>
      <c r="AH31" s="60"/>
      <c r="AI31" s="57"/>
      <c r="AJ31" s="61"/>
      <c r="AK31" s="59"/>
      <c r="AL31" s="62"/>
      <c r="AM31" s="60"/>
    </row>
    <row r="32" spans="2:39" ht="12.75" customHeight="1" x14ac:dyDescent="0.2">
      <c r="B32" s="36"/>
      <c r="C32" s="37"/>
      <c r="D32" s="37"/>
      <c r="E32" s="38"/>
      <c r="F32" s="38"/>
      <c r="G32" s="294" t="str">
        <f>IF(V3="","",V3)</f>
        <v>HAPI</v>
      </c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39"/>
      <c r="V32" s="39"/>
      <c r="W32" s="31"/>
      <c r="Y32" s="57"/>
      <c r="Z32" s="58"/>
      <c r="AA32" s="59"/>
      <c r="AB32" s="58"/>
      <c r="AC32" s="60"/>
      <c r="AD32" s="57"/>
      <c r="AE32" s="58"/>
      <c r="AF32" s="59"/>
      <c r="AG32" s="58"/>
      <c r="AH32" s="60"/>
      <c r="AI32" s="57"/>
      <c r="AJ32" s="61"/>
      <c r="AK32" s="59"/>
      <c r="AL32" s="62"/>
      <c r="AM32" s="60"/>
    </row>
    <row r="33" spans="2:39" x14ac:dyDescent="0.2">
      <c r="B33" s="40" t="s">
        <v>147</v>
      </c>
      <c r="C33" s="41"/>
      <c r="D33" s="41"/>
      <c r="E33" s="41"/>
      <c r="F33" s="41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W33" s="33"/>
      <c r="Y33" s="57"/>
      <c r="Z33" s="58"/>
      <c r="AA33" s="59"/>
      <c r="AB33" s="58"/>
      <c r="AC33" s="60"/>
      <c r="AD33" s="57"/>
      <c r="AE33" s="58"/>
      <c r="AF33" s="59"/>
      <c r="AG33" s="58"/>
      <c r="AH33" s="60"/>
      <c r="AI33" s="57"/>
      <c r="AJ33" s="61"/>
      <c r="AK33" s="59"/>
      <c r="AL33" s="62"/>
      <c r="AM33" s="60"/>
    </row>
    <row r="34" spans="2:39" x14ac:dyDescent="0.2">
      <c r="B34" s="40"/>
      <c r="C34" s="41"/>
      <c r="D34" s="41"/>
      <c r="E34" s="41"/>
      <c r="F34" s="41"/>
      <c r="G34" s="43"/>
      <c r="H34" s="22" t="s">
        <v>136</v>
      </c>
      <c r="L34" s="43"/>
      <c r="M34" s="43" t="s">
        <v>137</v>
      </c>
      <c r="W34" s="33"/>
      <c r="Y34" s="57"/>
      <c r="Z34" s="58"/>
      <c r="AA34" s="59"/>
      <c r="AB34" s="58"/>
      <c r="AC34" s="60"/>
      <c r="AD34" s="57"/>
      <c r="AE34" s="58"/>
      <c r="AF34" s="59"/>
      <c r="AG34" s="58"/>
      <c r="AH34" s="60"/>
      <c r="AI34" s="57"/>
      <c r="AJ34" s="61"/>
      <c r="AK34" s="59"/>
      <c r="AL34" s="62"/>
      <c r="AM34" s="60"/>
    </row>
    <row r="35" spans="2:39" ht="10.5" customHeight="1" x14ac:dyDescent="0.2">
      <c r="B35" s="50"/>
      <c r="C35" s="287" t="s">
        <v>138</v>
      </c>
      <c r="D35" s="287"/>
      <c r="E35" s="287"/>
      <c r="F35" s="287"/>
      <c r="G35" s="287"/>
      <c r="H35" s="51"/>
      <c r="I35" s="52"/>
      <c r="J35" s="53"/>
      <c r="K35" s="287"/>
      <c r="L35" s="287"/>
      <c r="M35" s="51">
        <v>1</v>
      </c>
      <c r="N35" s="51">
        <v>2</v>
      </c>
      <c r="O35" s="51">
        <v>3</v>
      </c>
      <c r="P35" s="288">
        <v>4</v>
      </c>
      <c r="Q35" s="289"/>
      <c r="R35" s="51">
        <v>5</v>
      </c>
      <c r="S35" s="51">
        <v>6</v>
      </c>
      <c r="T35" s="54"/>
      <c r="U35" s="55"/>
      <c r="W35" s="33"/>
      <c r="Y35" s="290"/>
      <c r="Z35" s="292"/>
      <c r="AA35" s="293"/>
      <c r="AB35" s="292"/>
      <c r="AC35" s="299"/>
      <c r="AD35" s="290"/>
      <c r="AE35" s="292"/>
      <c r="AF35" s="293"/>
      <c r="AG35" s="292"/>
      <c r="AH35" s="299"/>
      <c r="AI35" s="290"/>
      <c r="AJ35" s="301"/>
      <c r="AK35" s="293"/>
      <c r="AL35" s="302"/>
      <c r="AM35" s="299"/>
    </row>
    <row r="36" spans="2:39" ht="3" customHeight="1" x14ac:dyDescent="0.2">
      <c r="B36" s="50"/>
      <c r="M36" s="56"/>
      <c r="N36" s="56"/>
      <c r="O36" s="56"/>
      <c r="P36" s="56"/>
      <c r="Q36" s="56"/>
      <c r="W36" s="33"/>
      <c r="Y36" s="291"/>
      <c r="Z36" s="292"/>
      <c r="AA36" s="293"/>
      <c r="AB36" s="292"/>
      <c r="AC36" s="300"/>
      <c r="AD36" s="291"/>
      <c r="AE36" s="292"/>
      <c r="AF36" s="293"/>
      <c r="AG36" s="292"/>
      <c r="AH36" s="300"/>
      <c r="AI36" s="291"/>
      <c r="AJ36" s="301"/>
      <c r="AK36" s="293"/>
      <c r="AL36" s="302"/>
      <c r="AM36" s="300"/>
    </row>
    <row r="37" spans="2:39" ht="10.5" customHeight="1" x14ac:dyDescent="0.2">
      <c r="B37" s="50"/>
      <c r="C37" s="287" t="s">
        <v>139</v>
      </c>
      <c r="D37" s="287"/>
      <c r="E37" s="287"/>
      <c r="F37" s="287"/>
      <c r="G37" s="287"/>
      <c r="H37" s="51"/>
      <c r="I37" s="52"/>
      <c r="J37" s="53"/>
      <c r="K37" s="287"/>
      <c r="L37" s="287"/>
      <c r="M37" s="51">
        <v>1</v>
      </c>
      <c r="N37" s="51">
        <v>2</v>
      </c>
      <c r="O37" s="51">
        <v>3</v>
      </c>
      <c r="P37" s="288">
        <v>4</v>
      </c>
      <c r="Q37" s="289"/>
      <c r="R37" s="51">
        <v>5</v>
      </c>
      <c r="S37" s="51">
        <v>6</v>
      </c>
      <c r="T37" s="54"/>
      <c r="U37" s="55"/>
      <c r="W37" s="33"/>
      <c r="Y37" s="290"/>
      <c r="Z37" s="292"/>
      <c r="AA37" s="293"/>
      <c r="AB37" s="292"/>
      <c r="AC37" s="299"/>
      <c r="AD37" s="290"/>
      <c r="AE37" s="292"/>
      <c r="AF37" s="293"/>
      <c r="AG37" s="292"/>
      <c r="AH37" s="299"/>
      <c r="AI37" s="290"/>
      <c r="AJ37" s="301"/>
      <c r="AK37" s="293"/>
      <c r="AL37" s="302"/>
      <c r="AM37" s="299"/>
    </row>
    <row r="38" spans="2:39" ht="3" customHeight="1" x14ac:dyDescent="0.2">
      <c r="B38" s="32"/>
      <c r="D38" s="27"/>
      <c r="E38" s="27"/>
      <c r="F38" s="27"/>
      <c r="G38" s="27"/>
      <c r="N38" s="56"/>
      <c r="O38" s="56"/>
      <c r="P38" s="56"/>
      <c r="Q38" s="56"/>
      <c r="R38" s="56"/>
      <c r="V38" s="27"/>
      <c r="W38" s="33"/>
      <c r="Y38" s="291"/>
      <c r="Z38" s="292"/>
      <c r="AA38" s="293"/>
      <c r="AB38" s="292"/>
      <c r="AC38" s="300"/>
      <c r="AD38" s="291"/>
      <c r="AE38" s="292"/>
      <c r="AF38" s="293"/>
      <c r="AG38" s="292"/>
      <c r="AH38" s="300"/>
      <c r="AI38" s="291"/>
      <c r="AJ38" s="301"/>
      <c r="AK38" s="293"/>
      <c r="AL38" s="302"/>
      <c r="AM38" s="300"/>
    </row>
    <row r="39" spans="2:39" ht="12.75" customHeight="1" x14ac:dyDescent="0.2">
      <c r="B39" s="315" t="s">
        <v>140</v>
      </c>
      <c r="C39" s="315"/>
      <c r="D39" s="316" t="s">
        <v>141</v>
      </c>
      <c r="E39" s="317"/>
      <c r="F39" s="317"/>
      <c r="G39" s="317"/>
      <c r="H39" s="317"/>
      <c r="I39" s="317"/>
      <c r="J39" s="317"/>
      <c r="K39" s="317"/>
      <c r="L39" s="317"/>
      <c r="M39" s="317"/>
      <c r="N39" s="317"/>
      <c r="O39" s="318"/>
      <c r="P39" s="322" t="s">
        <v>142</v>
      </c>
      <c r="Q39" s="323"/>
      <c r="R39" s="303" t="s">
        <v>143</v>
      </c>
      <c r="S39" s="304" t="s">
        <v>144</v>
      </c>
      <c r="T39" s="305"/>
      <c r="U39" s="305"/>
      <c r="V39" s="305"/>
      <c r="W39" s="306"/>
      <c r="Y39" s="57"/>
      <c r="Z39" s="58"/>
      <c r="AA39" s="59"/>
      <c r="AB39" s="58"/>
      <c r="AC39" s="60"/>
      <c r="AD39" s="57"/>
      <c r="AE39" s="58"/>
      <c r="AF39" s="59"/>
      <c r="AG39" s="58"/>
      <c r="AH39" s="60"/>
      <c r="AI39" s="57"/>
      <c r="AJ39" s="61"/>
      <c r="AK39" s="59"/>
      <c r="AL39" s="62"/>
      <c r="AM39" s="60"/>
    </row>
    <row r="40" spans="2:39" ht="12.75" customHeight="1" x14ac:dyDescent="0.2">
      <c r="B40" s="315"/>
      <c r="C40" s="315"/>
      <c r="D40" s="319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21"/>
      <c r="P40" s="324"/>
      <c r="Q40" s="325"/>
      <c r="R40" s="303">
        <v>3</v>
      </c>
      <c r="S40" s="63">
        <v>1</v>
      </c>
      <c r="T40" s="64">
        <v>2</v>
      </c>
      <c r="U40" s="64">
        <v>3</v>
      </c>
      <c r="V40" s="64">
        <v>4</v>
      </c>
      <c r="W40" s="65"/>
      <c r="Y40" s="57"/>
      <c r="Z40" s="58"/>
      <c r="AA40" s="59"/>
      <c r="AB40" s="58"/>
      <c r="AC40" s="60"/>
      <c r="AD40" s="57"/>
      <c r="AE40" s="58"/>
      <c r="AF40" s="59"/>
      <c r="AG40" s="58"/>
      <c r="AH40" s="60"/>
      <c r="AI40" s="57"/>
      <c r="AJ40" s="61"/>
      <c r="AK40" s="59"/>
      <c r="AL40" s="62"/>
      <c r="AM40" s="60"/>
    </row>
    <row r="41" spans="2:39" ht="12.75" customHeight="1" x14ac:dyDescent="0.2">
      <c r="B41" s="307"/>
      <c r="C41" s="307"/>
      <c r="D41" s="66"/>
      <c r="E41" s="308"/>
      <c r="F41" s="308"/>
      <c r="G41" s="308"/>
      <c r="H41" s="308"/>
      <c r="I41" s="308"/>
      <c r="J41" s="308"/>
      <c r="K41" s="308"/>
      <c r="L41" s="308"/>
      <c r="M41" s="308"/>
      <c r="N41" s="308"/>
      <c r="O41" s="67"/>
      <c r="P41" s="309"/>
      <c r="Q41" s="310"/>
      <c r="R41" s="68"/>
      <c r="S41" s="69"/>
      <c r="T41" s="70"/>
      <c r="U41" s="70"/>
      <c r="V41" s="70"/>
      <c r="W41" s="71"/>
      <c r="Y41" s="57"/>
      <c r="Z41" s="58"/>
      <c r="AA41" s="59"/>
      <c r="AB41" s="58"/>
      <c r="AC41" s="60"/>
      <c r="AD41" s="57"/>
      <c r="AE41" s="58"/>
      <c r="AF41" s="59"/>
      <c r="AG41" s="58"/>
      <c r="AH41" s="60"/>
      <c r="AI41" s="57"/>
      <c r="AJ41" s="61"/>
      <c r="AK41" s="59"/>
      <c r="AL41" s="62"/>
      <c r="AM41" s="60"/>
    </row>
    <row r="42" spans="2:39" ht="12.75" customHeight="1" x14ac:dyDescent="0.2">
      <c r="B42" s="311"/>
      <c r="C42" s="311"/>
      <c r="D42" s="72"/>
      <c r="E42" s="312"/>
      <c r="F42" s="312"/>
      <c r="G42" s="312"/>
      <c r="H42" s="312"/>
      <c r="I42" s="312"/>
      <c r="J42" s="312"/>
      <c r="K42" s="312"/>
      <c r="L42" s="312"/>
      <c r="M42" s="312"/>
      <c r="N42" s="312"/>
      <c r="O42" s="73"/>
      <c r="P42" s="313"/>
      <c r="Q42" s="314"/>
      <c r="R42" s="74"/>
      <c r="S42" s="75"/>
      <c r="T42" s="76"/>
      <c r="U42" s="76"/>
      <c r="V42" s="76"/>
      <c r="W42" s="77"/>
      <c r="Y42" s="57"/>
      <c r="Z42" s="58"/>
      <c r="AA42" s="59"/>
      <c r="AB42" s="58"/>
      <c r="AC42" s="60"/>
      <c r="AD42" s="57"/>
      <c r="AE42" s="58"/>
      <c r="AF42" s="59"/>
      <c r="AG42" s="58"/>
      <c r="AH42" s="60"/>
      <c r="AI42" s="57"/>
      <c r="AJ42" s="61"/>
      <c r="AK42" s="59"/>
      <c r="AL42" s="62"/>
      <c r="AM42" s="60"/>
    </row>
    <row r="43" spans="2:39" ht="12.75" customHeight="1" x14ac:dyDescent="0.2">
      <c r="B43" s="311"/>
      <c r="C43" s="311"/>
      <c r="D43" s="72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73"/>
      <c r="P43" s="313"/>
      <c r="Q43" s="314"/>
      <c r="R43" s="74"/>
      <c r="S43" s="75"/>
      <c r="T43" s="76"/>
      <c r="U43" s="76"/>
      <c r="V43" s="76"/>
      <c r="W43" s="77"/>
      <c r="Y43" s="57"/>
      <c r="Z43" s="58"/>
      <c r="AA43" s="59"/>
      <c r="AB43" s="58"/>
      <c r="AC43" s="60"/>
      <c r="AD43" s="57"/>
      <c r="AE43" s="58"/>
      <c r="AF43" s="59"/>
      <c r="AG43" s="58"/>
      <c r="AH43" s="60"/>
      <c r="AI43" s="57"/>
      <c r="AJ43" s="61"/>
      <c r="AK43" s="59"/>
      <c r="AL43" s="62"/>
      <c r="AM43" s="60"/>
    </row>
    <row r="44" spans="2:39" ht="12.75" customHeight="1" x14ac:dyDescent="0.2">
      <c r="B44" s="311"/>
      <c r="C44" s="311"/>
      <c r="D44" s="72"/>
      <c r="E44" s="312"/>
      <c r="F44" s="312"/>
      <c r="G44" s="312"/>
      <c r="H44" s="312"/>
      <c r="I44" s="312"/>
      <c r="J44" s="312"/>
      <c r="K44" s="312"/>
      <c r="L44" s="312"/>
      <c r="M44" s="312"/>
      <c r="N44" s="312"/>
      <c r="O44" s="73"/>
      <c r="P44" s="313"/>
      <c r="Q44" s="314"/>
      <c r="R44" s="74"/>
      <c r="S44" s="75"/>
      <c r="T44" s="76"/>
      <c r="U44" s="76"/>
      <c r="V44" s="76"/>
      <c r="W44" s="77"/>
      <c r="Y44" s="57"/>
      <c r="Z44" s="58"/>
      <c r="AA44" s="59"/>
      <c r="AB44" s="58"/>
      <c r="AC44" s="60"/>
      <c r="AD44" s="57"/>
      <c r="AE44" s="58"/>
      <c r="AF44" s="59"/>
      <c r="AG44" s="58"/>
      <c r="AH44" s="60"/>
      <c r="AI44" s="57"/>
      <c r="AJ44" s="61"/>
      <c r="AK44" s="59"/>
      <c r="AL44" s="62"/>
      <c r="AM44" s="60"/>
    </row>
    <row r="45" spans="2:39" ht="12.75" customHeight="1" x14ac:dyDescent="0.2">
      <c r="B45" s="311"/>
      <c r="C45" s="311"/>
      <c r="D45" s="72"/>
      <c r="E45" s="312"/>
      <c r="F45" s="312"/>
      <c r="G45" s="312"/>
      <c r="H45" s="312"/>
      <c r="I45" s="312"/>
      <c r="J45" s="312"/>
      <c r="K45" s="312"/>
      <c r="L45" s="312"/>
      <c r="M45" s="312"/>
      <c r="N45" s="312"/>
      <c r="O45" s="73"/>
      <c r="P45" s="313"/>
      <c r="Q45" s="314"/>
      <c r="R45" s="74"/>
      <c r="S45" s="75"/>
      <c r="T45" s="76"/>
      <c r="U45" s="76"/>
      <c r="V45" s="76"/>
      <c r="W45" s="77"/>
      <c r="Y45" s="57"/>
      <c r="Z45" s="58"/>
      <c r="AA45" s="59"/>
      <c r="AB45" s="58"/>
      <c r="AC45" s="60"/>
      <c r="AD45" s="57"/>
      <c r="AE45" s="58"/>
      <c r="AF45" s="59"/>
      <c r="AG45" s="58"/>
      <c r="AH45" s="60"/>
      <c r="AI45" s="57"/>
      <c r="AJ45" s="61"/>
      <c r="AK45" s="59"/>
      <c r="AL45" s="62"/>
      <c r="AM45" s="60"/>
    </row>
    <row r="46" spans="2:39" x14ac:dyDescent="0.2">
      <c r="B46" s="311"/>
      <c r="C46" s="311"/>
      <c r="D46" s="72"/>
      <c r="E46" s="312"/>
      <c r="F46" s="312"/>
      <c r="G46" s="312"/>
      <c r="H46" s="312"/>
      <c r="I46" s="312"/>
      <c r="J46" s="312"/>
      <c r="K46" s="312"/>
      <c r="L46" s="312"/>
      <c r="M46" s="312"/>
      <c r="N46" s="312"/>
      <c r="O46" s="73"/>
      <c r="P46" s="313"/>
      <c r="Q46" s="314"/>
      <c r="R46" s="74"/>
      <c r="S46" s="75"/>
      <c r="T46" s="76"/>
      <c r="U46" s="76"/>
      <c r="V46" s="76"/>
      <c r="W46" s="77"/>
      <c r="Y46" s="57"/>
      <c r="Z46" s="58"/>
      <c r="AA46" s="59"/>
      <c r="AB46" s="58"/>
      <c r="AC46" s="60"/>
      <c r="AD46" s="57"/>
      <c r="AE46" s="58"/>
      <c r="AF46" s="59"/>
      <c r="AG46" s="58"/>
      <c r="AH46" s="60"/>
      <c r="AI46" s="57"/>
      <c r="AJ46" s="61"/>
      <c r="AK46" s="59"/>
      <c r="AL46" s="62"/>
      <c r="AM46" s="60"/>
    </row>
    <row r="47" spans="2:39" x14ac:dyDescent="0.2">
      <c r="B47" s="311"/>
      <c r="C47" s="311"/>
      <c r="D47" s="72"/>
      <c r="E47" s="312"/>
      <c r="F47" s="312"/>
      <c r="G47" s="312"/>
      <c r="H47" s="312"/>
      <c r="I47" s="312"/>
      <c r="J47" s="312"/>
      <c r="K47" s="312"/>
      <c r="L47" s="312"/>
      <c r="M47" s="312"/>
      <c r="N47" s="312"/>
      <c r="O47" s="73"/>
      <c r="P47" s="313"/>
      <c r="Q47" s="314"/>
      <c r="R47" s="74"/>
      <c r="S47" s="75"/>
      <c r="T47" s="76"/>
      <c r="U47" s="76"/>
      <c r="V47" s="76"/>
      <c r="W47" s="77"/>
      <c r="Y47" s="57"/>
      <c r="Z47" s="58"/>
      <c r="AA47" s="59"/>
      <c r="AB47" s="58"/>
      <c r="AC47" s="60"/>
      <c r="AD47" s="57"/>
      <c r="AE47" s="58"/>
      <c r="AF47" s="59"/>
      <c r="AG47" s="58"/>
      <c r="AH47" s="60"/>
      <c r="AI47" s="57"/>
      <c r="AJ47" s="61"/>
      <c r="AK47" s="59"/>
      <c r="AL47" s="62"/>
      <c r="AM47" s="60"/>
    </row>
    <row r="48" spans="2:39" x14ac:dyDescent="0.2">
      <c r="B48" s="311"/>
      <c r="C48" s="311"/>
      <c r="D48" s="72"/>
      <c r="E48" s="312"/>
      <c r="F48" s="312"/>
      <c r="G48" s="312"/>
      <c r="H48" s="312"/>
      <c r="I48" s="312"/>
      <c r="J48" s="312"/>
      <c r="K48" s="312"/>
      <c r="L48" s="312"/>
      <c r="M48" s="312"/>
      <c r="N48" s="312"/>
      <c r="O48" s="73"/>
      <c r="P48" s="313"/>
      <c r="Q48" s="314"/>
      <c r="R48" s="74"/>
      <c r="S48" s="75"/>
      <c r="T48" s="76"/>
      <c r="U48" s="76"/>
      <c r="V48" s="76"/>
      <c r="W48" s="77"/>
      <c r="Y48" s="57"/>
      <c r="Z48" s="58"/>
      <c r="AA48" s="59"/>
      <c r="AB48" s="58"/>
      <c r="AC48" s="60"/>
      <c r="AD48" s="57"/>
      <c r="AE48" s="58"/>
      <c r="AF48" s="59"/>
      <c r="AG48" s="58"/>
      <c r="AH48" s="60"/>
      <c r="AI48" s="57"/>
      <c r="AJ48" s="61"/>
      <c r="AK48" s="59"/>
      <c r="AL48" s="62"/>
      <c r="AM48" s="60"/>
    </row>
    <row r="49" spans="2:55" x14ac:dyDescent="0.2">
      <c r="B49" s="311"/>
      <c r="C49" s="311"/>
      <c r="D49" s="7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73"/>
      <c r="P49" s="313"/>
      <c r="Q49" s="314"/>
      <c r="R49" s="74"/>
      <c r="S49" s="75"/>
      <c r="T49" s="76"/>
      <c r="U49" s="76"/>
      <c r="V49" s="76"/>
      <c r="W49" s="77"/>
      <c r="Y49" s="57"/>
      <c r="Z49" s="58"/>
      <c r="AA49" s="59"/>
      <c r="AB49" s="58"/>
      <c r="AC49" s="60"/>
      <c r="AD49" s="57"/>
      <c r="AE49" s="58"/>
      <c r="AF49" s="59"/>
      <c r="AG49" s="58"/>
      <c r="AH49" s="60"/>
      <c r="AI49" s="57"/>
      <c r="AJ49" s="61"/>
      <c r="AK49" s="59"/>
      <c r="AL49" s="62"/>
      <c r="AM49" s="60"/>
    </row>
    <row r="50" spans="2:55" x14ac:dyDescent="0.2">
      <c r="B50" s="311"/>
      <c r="C50" s="311"/>
      <c r="D50" s="72"/>
      <c r="E50" s="312"/>
      <c r="F50" s="312"/>
      <c r="G50" s="312"/>
      <c r="H50" s="312"/>
      <c r="I50" s="312"/>
      <c r="J50" s="312"/>
      <c r="K50" s="312"/>
      <c r="L50" s="312"/>
      <c r="M50" s="312"/>
      <c r="N50" s="312"/>
      <c r="O50" s="73"/>
      <c r="P50" s="313"/>
      <c r="Q50" s="314"/>
      <c r="R50" s="74"/>
      <c r="S50" s="75"/>
      <c r="T50" s="76"/>
      <c r="U50" s="76"/>
      <c r="V50" s="76"/>
      <c r="W50" s="77"/>
      <c r="Y50" s="57"/>
      <c r="Z50" s="58"/>
      <c r="AA50" s="59"/>
      <c r="AB50" s="58"/>
      <c r="AC50" s="60"/>
      <c r="AD50" s="57"/>
      <c r="AE50" s="58"/>
      <c r="AF50" s="59"/>
      <c r="AG50" s="58"/>
      <c r="AH50" s="60"/>
      <c r="AI50" s="57"/>
      <c r="AJ50" s="61"/>
      <c r="AK50" s="59"/>
      <c r="AL50" s="62"/>
      <c r="AM50" s="60"/>
    </row>
    <row r="51" spans="2:55" x14ac:dyDescent="0.2">
      <c r="B51" s="311"/>
      <c r="C51" s="311"/>
      <c r="D51" s="72"/>
      <c r="E51" s="312"/>
      <c r="F51" s="312"/>
      <c r="G51" s="312"/>
      <c r="H51" s="312"/>
      <c r="I51" s="312"/>
      <c r="J51" s="312"/>
      <c r="K51" s="312"/>
      <c r="L51" s="312"/>
      <c r="M51" s="312"/>
      <c r="N51" s="312"/>
      <c r="O51" s="73"/>
      <c r="P51" s="313"/>
      <c r="Q51" s="314"/>
      <c r="R51" s="74"/>
      <c r="S51" s="75"/>
      <c r="T51" s="76"/>
      <c r="U51" s="76"/>
      <c r="V51" s="76"/>
      <c r="W51" s="77"/>
      <c r="Y51" s="57"/>
      <c r="Z51" s="58"/>
      <c r="AA51" s="59"/>
      <c r="AB51" s="58"/>
      <c r="AC51" s="60"/>
      <c r="AD51" s="57"/>
      <c r="AE51" s="58"/>
      <c r="AF51" s="59"/>
      <c r="AG51" s="58"/>
      <c r="AH51" s="60"/>
      <c r="AI51" s="57"/>
      <c r="AJ51" s="61"/>
      <c r="AK51" s="59"/>
      <c r="AL51" s="62"/>
      <c r="AM51" s="60"/>
    </row>
    <row r="52" spans="2:55" x14ac:dyDescent="0.2">
      <c r="B52" s="311"/>
      <c r="C52" s="311"/>
      <c r="D52" s="72"/>
      <c r="E52" s="312"/>
      <c r="F52" s="312"/>
      <c r="G52" s="312"/>
      <c r="H52" s="312"/>
      <c r="I52" s="312"/>
      <c r="J52" s="312"/>
      <c r="K52" s="312"/>
      <c r="L52" s="312"/>
      <c r="M52" s="312"/>
      <c r="N52" s="312"/>
      <c r="O52" s="73"/>
      <c r="P52" s="326"/>
      <c r="Q52" s="327"/>
      <c r="R52" s="74"/>
      <c r="S52" s="75"/>
      <c r="T52" s="76"/>
      <c r="U52" s="76"/>
      <c r="V52" s="76"/>
      <c r="W52" s="77"/>
      <c r="Y52" s="57"/>
      <c r="Z52" s="58"/>
      <c r="AA52" s="59"/>
      <c r="AB52" s="58"/>
      <c r="AC52" s="60"/>
      <c r="AD52" s="57"/>
      <c r="AE52" s="58"/>
      <c r="AF52" s="59"/>
      <c r="AG52" s="58"/>
      <c r="AH52" s="60"/>
      <c r="AI52" s="57"/>
      <c r="AJ52" s="61"/>
      <c r="AK52" s="59"/>
      <c r="AL52" s="62"/>
      <c r="AM52" s="60"/>
    </row>
    <row r="53" spans="2:55" x14ac:dyDescent="0.2">
      <c r="B53" s="78"/>
      <c r="C53" s="328" t="s">
        <v>145</v>
      </c>
      <c r="D53" s="329"/>
      <c r="E53" s="330"/>
      <c r="F53" s="79"/>
      <c r="G53" s="308"/>
      <c r="H53" s="308"/>
      <c r="I53" s="308"/>
      <c r="J53" s="308"/>
      <c r="K53" s="308"/>
      <c r="L53" s="308"/>
      <c r="M53" s="308"/>
      <c r="N53" s="308"/>
      <c r="O53" s="67"/>
      <c r="P53" s="80"/>
      <c r="Q53" s="67"/>
      <c r="R53" s="67"/>
      <c r="S53" s="79"/>
      <c r="T53" s="81"/>
      <c r="U53" s="69"/>
      <c r="V53" s="70"/>
      <c r="W53" s="81"/>
      <c r="Y53" s="57"/>
      <c r="Z53" s="58"/>
      <c r="AA53" s="59"/>
      <c r="AB53" s="58"/>
      <c r="AC53" s="60"/>
      <c r="AD53" s="57"/>
      <c r="AE53" s="58"/>
      <c r="AF53" s="59"/>
      <c r="AG53" s="58"/>
      <c r="AH53" s="60"/>
      <c r="AI53" s="57"/>
      <c r="AJ53" s="61"/>
      <c r="AK53" s="59"/>
      <c r="AL53" s="62"/>
      <c r="AM53" s="60"/>
    </row>
    <row r="54" spans="2:55" ht="12.75" customHeight="1" x14ac:dyDescent="0.2">
      <c r="B54" s="82"/>
      <c r="C54" s="331" t="s">
        <v>146</v>
      </c>
      <c r="D54" s="332"/>
      <c r="E54" s="333"/>
      <c r="F54" s="83"/>
      <c r="G54" s="334"/>
      <c r="H54" s="334"/>
      <c r="I54" s="334"/>
      <c r="J54" s="334"/>
      <c r="K54" s="334"/>
      <c r="L54" s="334"/>
      <c r="M54" s="334"/>
      <c r="N54" s="334"/>
      <c r="O54" s="84"/>
      <c r="P54" s="85"/>
      <c r="Q54" s="84"/>
      <c r="R54" s="84"/>
      <c r="S54" s="86"/>
      <c r="T54" s="87"/>
      <c r="U54" s="88"/>
      <c r="V54" s="89"/>
      <c r="W54" s="87"/>
      <c r="X54" s="90"/>
      <c r="Y54" s="91"/>
      <c r="Z54" s="92"/>
      <c r="AA54" s="93"/>
      <c r="AB54" s="92"/>
      <c r="AC54" s="94"/>
      <c r="AD54" s="91"/>
      <c r="AE54" s="92"/>
      <c r="AF54" s="93"/>
      <c r="AG54" s="92"/>
      <c r="AH54" s="94"/>
      <c r="AI54" s="91"/>
      <c r="AJ54" s="95"/>
      <c r="AK54" s="93"/>
      <c r="AL54" s="96"/>
      <c r="AM54" s="94"/>
    </row>
    <row r="55" spans="2:55" ht="3" customHeight="1" x14ac:dyDescent="0.2">
      <c r="B55" s="97"/>
      <c r="C55" s="98"/>
      <c r="D55" s="341" t="s">
        <v>148</v>
      </c>
      <c r="E55" s="341"/>
      <c r="F55" s="341"/>
      <c r="G55" s="341"/>
      <c r="H55" s="341"/>
      <c r="I55" s="341"/>
      <c r="J55" s="342" t="s">
        <v>149</v>
      </c>
      <c r="K55" s="342"/>
      <c r="L55" s="342"/>
      <c r="M55" s="342"/>
      <c r="N55" s="99"/>
      <c r="O55" s="99"/>
      <c r="P55" s="99"/>
      <c r="Q55" s="99"/>
      <c r="R55" s="99"/>
      <c r="S55" s="99"/>
      <c r="T55" s="342" t="s">
        <v>150</v>
      </c>
      <c r="U55" s="342"/>
      <c r="V55" s="342"/>
      <c r="Z55" s="33"/>
      <c r="AA55" s="32"/>
      <c r="AB55" s="39"/>
      <c r="AC55" s="39"/>
      <c r="AD55" s="39"/>
      <c r="AE55" s="39"/>
      <c r="AF55" s="39"/>
      <c r="AG55" s="39"/>
      <c r="AH55" s="39"/>
      <c r="AI55" s="39"/>
      <c r="AJ55" s="100"/>
      <c r="AK55" s="39"/>
      <c r="AL55" s="39"/>
      <c r="AM55" s="31"/>
      <c r="AR55" s="28"/>
      <c r="AU55" s="101"/>
      <c r="AV55" s="102"/>
      <c r="AW55" s="102"/>
      <c r="AX55" s="102"/>
      <c r="AY55" s="102"/>
      <c r="AZ55" s="102"/>
      <c r="BA55" s="102"/>
      <c r="BB55" s="28"/>
      <c r="BC55" s="25"/>
    </row>
    <row r="56" spans="2:55" ht="10.5" customHeight="1" x14ac:dyDescent="0.2">
      <c r="B56" s="32"/>
      <c r="D56" s="338"/>
      <c r="E56" s="338"/>
      <c r="F56" s="338"/>
      <c r="G56" s="338"/>
      <c r="H56" s="338"/>
      <c r="I56" s="338"/>
      <c r="J56" s="339"/>
      <c r="K56" s="339"/>
      <c r="L56" s="339"/>
      <c r="M56" s="339"/>
      <c r="N56" s="340"/>
      <c r="O56" s="340"/>
      <c r="P56" s="340"/>
      <c r="Q56" s="26"/>
      <c r="T56" s="339"/>
      <c r="U56" s="339"/>
      <c r="V56" s="339"/>
      <c r="W56" s="340"/>
      <c r="X56" s="340"/>
      <c r="Y56" s="340"/>
      <c r="AA56" s="32"/>
      <c r="AB56" s="335" t="s">
        <v>151</v>
      </c>
      <c r="AC56" s="335"/>
      <c r="AD56" s="335"/>
      <c r="AE56" s="335"/>
      <c r="AF56" s="335"/>
      <c r="AG56" s="335"/>
      <c r="AH56" s="335"/>
      <c r="AI56" s="103"/>
      <c r="AJ56" s="336" t="s">
        <v>152</v>
      </c>
      <c r="AK56" s="335"/>
      <c r="AL56" s="335"/>
      <c r="AM56" s="337"/>
    </row>
    <row r="57" spans="2:55" ht="3" customHeight="1" x14ac:dyDescent="0.2">
      <c r="B57" s="32"/>
      <c r="D57" s="338" t="s">
        <v>153</v>
      </c>
      <c r="E57" s="338"/>
      <c r="F57" s="338"/>
      <c r="G57" s="338"/>
      <c r="H57" s="338"/>
      <c r="I57" s="338"/>
      <c r="J57" s="339" t="s">
        <v>149</v>
      </c>
      <c r="K57" s="339"/>
      <c r="L57" s="339"/>
      <c r="M57" s="339"/>
      <c r="N57" s="26"/>
      <c r="O57" s="26"/>
      <c r="P57" s="26"/>
      <c r="Q57" s="26"/>
      <c r="T57" s="339" t="s">
        <v>150</v>
      </c>
      <c r="U57" s="339"/>
      <c r="V57" s="339"/>
      <c r="W57" s="26"/>
      <c r="X57" s="26"/>
      <c r="Y57" s="26"/>
      <c r="AA57" s="32"/>
      <c r="AB57" s="335"/>
      <c r="AC57" s="335"/>
      <c r="AD57" s="335"/>
      <c r="AE57" s="335"/>
      <c r="AF57" s="335"/>
      <c r="AG57" s="335"/>
      <c r="AH57" s="335"/>
      <c r="AI57" s="103"/>
      <c r="AJ57" s="336"/>
      <c r="AK57" s="335"/>
      <c r="AL57" s="335"/>
      <c r="AM57" s="337"/>
    </row>
    <row r="58" spans="2:55" ht="10.5" customHeight="1" x14ac:dyDescent="0.2">
      <c r="B58" s="32"/>
      <c r="D58" s="338"/>
      <c r="E58" s="338"/>
      <c r="F58" s="338"/>
      <c r="G58" s="338"/>
      <c r="H58" s="338"/>
      <c r="I58" s="338"/>
      <c r="J58" s="339"/>
      <c r="K58" s="339"/>
      <c r="L58" s="339"/>
      <c r="M58" s="339"/>
      <c r="N58" s="340"/>
      <c r="O58" s="340"/>
      <c r="P58" s="340"/>
      <c r="Q58" s="26"/>
      <c r="T58" s="339"/>
      <c r="U58" s="339"/>
      <c r="V58" s="339"/>
      <c r="W58" s="340"/>
      <c r="X58" s="340"/>
      <c r="Y58" s="340"/>
      <c r="AA58" s="32"/>
      <c r="AB58" s="335"/>
      <c r="AC58" s="335"/>
      <c r="AD58" s="335"/>
      <c r="AE58" s="335"/>
      <c r="AF58" s="335"/>
      <c r="AG58" s="335"/>
      <c r="AH58" s="335"/>
      <c r="AI58" s="103"/>
      <c r="AJ58" s="336"/>
      <c r="AK58" s="335"/>
      <c r="AL58" s="335"/>
      <c r="AM58" s="337"/>
    </row>
    <row r="59" spans="2:55" ht="3" customHeight="1" x14ac:dyDescent="0.2">
      <c r="B59" s="32"/>
      <c r="D59" s="338" t="s">
        <v>11</v>
      </c>
      <c r="E59" s="338"/>
      <c r="F59" s="338"/>
      <c r="G59" s="338"/>
      <c r="H59" s="338"/>
      <c r="I59" s="338"/>
      <c r="J59" s="338" t="s">
        <v>125</v>
      </c>
      <c r="K59" s="338"/>
      <c r="L59" s="338"/>
      <c r="M59" s="338"/>
      <c r="N59" s="26"/>
      <c r="O59" s="26"/>
      <c r="P59" s="26"/>
      <c r="Q59" s="26"/>
      <c r="T59" s="338" t="s">
        <v>126</v>
      </c>
      <c r="U59" s="338"/>
      <c r="V59" s="338"/>
      <c r="W59" s="26"/>
      <c r="X59" s="26"/>
      <c r="Y59" s="26"/>
      <c r="AA59" s="32"/>
      <c r="AB59" s="104"/>
      <c r="AC59" s="104"/>
      <c r="AD59" s="104"/>
      <c r="AE59" s="104"/>
      <c r="AF59" s="104"/>
      <c r="AG59" s="104"/>
      <c r="AH59" s="104"/>
      <c r="AI59" s="104"/>
      <c r="AJ59" s="105"/>
      <c r="AK59" s="104"/>
      <c r="AL59" s="104"/>
      <c r="AM59" s="33"/>
      <c r="AR59" s="28"/>
      <c r="AU59" s="101"/>
      <c r="AV59" s="102"/>
      <c r="AW59" s="102"/>
      <c r="AX59" s="102"/>
      <c r="AY59" s="102"/>
      <c r="AZ59" s="102"/>
      <c r="BA59" s="102"/>
      <c r="BB59" s="28"/>
      <c r="BC59" s="25"/>
    </row>
    <row r="60" spans="2:55" ht="12.75" customHeight="1" x14ac:dyDescent="0.2">
      <c r="B60" s="32"/>
      <c r="D60" s="338"/>
      <c r="E60" s="338"/>
      <c r="F60" s="338"/>
      <c r="G60" s="338"/>
      <c r="H60" s="338"/>
      <c r="I60" s="338"/>
      <c r="J60" s="338"/>
      <c r="K60" s="338"/>
      <c r="L60" s="338"/>
      <c r="M60" s="338"/>
      <c r="N60" s="340"/>
      <c r="O60" s="340"/>
      <c r="P60" s="340"/>
      <c r="Q60" s="26"/>
      <c r="T60" s="338"/>
      <c r="U60" s="338"/>
      <c r="V60" s="338"/>
      <c r="W60" s="106"/>
      <c r="X60" s="106"/>
      <c r="Y60" s="106"/>
      <c r="AA60" s="32"/>
      <c r="AB60" s="104"/>
      <c r="AC60" s="104"/>
      <c r="AD60" s="104"/>
      <c r="AE60" s="104"/>
      <c r="AF60" s="104"/>
      <c r="AG60" s="104"/>
      <c r="AH60" s="104"/>
      <c r="AI60" s="104"/>
      <c r="AJ60" s="105"/>
      <c r="AK60" s="107"/>
      <c r="AL60" s="108"/>
      <c r="AM60" s="33"/>
    </row>
    <row r="61" spans="2:55" ht="3" customHeight="1" x14ac:dyDescent="0.2">
      <c r="B61" s="32"/>
      <c r="D61" s="338" t="s">
        <v>154</v>
      </c>
      <c r="E61" s="338"/>
      <c r="F61" s="338"/>
      <c r="G61" s="338"/>
      <c r="H61" s="338"/>
      <c r="I61" s="338"/>
      <c r="J61" s="338"/>
      <c r="K61" s="338"/>
      <c r="L61" s="338"/>
      <c r="M61" s="338"/>
      <c r="N61" s="26"/>
      <c r="O61" s="26"/>
      <c r="P61" s="26"/>
      <c r="Q61" s="26"/>
      <c r="AA61" s="32"/>
      <c r="AB61" s="109"/>
      <c r="AJ61" s="32"/>
      <c r="AK61" s="32"/>
      <c r="AL61" s="33"/>
      <c r="AM61" s="33"/>
    </row>
    <row r="62" spans="2:55" ht="10.5" customHeight="1" x14ac:dyDescent="0.2">
      <c r="B62" s="32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40"/>
      <c r="O62" s="340"/>
      <c r="P62" s="340"/>
      <c r="Q62" s="340"/>
      <c r="R62" s="340"/>
      <c r="S62" s="340"/>
      <c r="T62" s="340"/>
      <c r="U62" s="340"/>
      <c r="V62" s="340"/>
      <c r="W62" s="340"/>
      <c r="X62" s="340"/>
      <c r="Y62" s="340"/>
      <c r="AA62" s="32"/>
      <c r="AB62" s="110"/>
      <c r="AC62" s="110"/>
      <c r="AD62" s="110"/>
      <c r="AE62" s="110"/>
      <c r="AF62" s="110"/>
      <c r="AG62" s="110"/>
      <c r="AH62" s="110"/>
      <c r="AI62" s="111"/>
      <c r="AJ62" s="112"/>
      <c r="AK62" s="63"/>
      <c r="AL62" s="65"/>
      <c r="AM62" s="33"/>
    </row>
    <row r="63" spans="2:55" ht="3" customHeight="1" x14ac:dyDescent="0.2">
      <c r="B63" s="34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35"/>
      <c r="AA63" s="34"/>
      <c r="AB63" s="27"/>
      <c r="AC63" s="27"/>
      <c r="AD63" s="27"/>
      <c r="AE63" s="27"/>
      <c r="AF63" s="27"/>
      <c r="AG63" s="113"/>
      <c r="AH63" s="113"/>
      <c r="AI63" s="27"/>
      <c r="AJ63" s="34"/>
      <c r="AK63" s="114"/>
      <c r="AL63" s="114"/>
      <c r="AM63" s="35"/>
    </row>
    <row r="64" spans="2:55" ht="2.25" customHeight="1" x14ac:dyDescent="0.2">
      <c r="B64" s="100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115"/>
      <c r="AB64" s="115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1"/>
    </row>
    <row r="65" spans="2:56" ht="12.75" customHeight="1" x14ac:dyDescent="0.2">
      <c r="B65" s="343" t="s">
        <v>155</v>
      </c>
      <c r="C65" s="344"/>
      <c r="D65" s="344"/>
      <c r="E65" s="344"/>
      <c r="F65" s="344"/>
      <c r="G65" s="344"/>
      <c r="H65" s="344"/>
      <c r="I65" s="344"/>
      <c r="J65" s="345" t="str">
        <f>VLOOKUP(H1,AS:BE,9,0)</f>
        <v>BWB</v>
      </c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280"/>
      <c r="V65" s="280"/>
      <c r="W65" s="280"/>
      <c r="AF65" s="26"/>
      <c r="AG65" s="26"/>
      <c r="AH65" s="26"/>
      <c r="AI65" s="26"/>
      <c r="AJ65" s="26"/>
      <c r="AK65" s="26"/>
      <c r="AL65" s="26"/>
      <c r="AM65" s="33"/>
    </row>
    <row r="66" spans="2:56" ht="3" customHeight="1" x14ac:dyDescent="0.2">
      <c r="B66" s="116"/>
      <c r="C66" s="99"/>
      <c r="D66" s="99"/>
      <c r="E66" s="99"/>
      <c r="F66" s="99"/>
      <c r="G66" s="99"/>
      <c r="H66" s="99"/>
      <c r="I66" s="99"/>
      <c r="J66" s="117"/>
      <c r="AM66" s="33"/>
    </row>
    <row r="67" spans="2:56" ht="2.25" customHeight="1" x14ac:dyDescent="0.2">
      <c r="B67" s="116"/>
      <c r="C67" s="99"/>
      <c r="D67" s="99"/>
      <c r="E67" s="99"/>
      <c r="F67" s="99"/>
      <c r="G67" s="99"/>
      <c r="H67" s="99"/>
      <c r="I67" s="99"/>
      <c r="J67" s="117"/>
      <c r="AA67" s="118"/>
      <c r="AB67" s="118"/>
      <c r="AM67" s="33"/>
    </row>
    <row r="68" spans="2:56" ht="12.75" customHeight="1" x14ac:dyDescent="0.2">
      <c r="B68" s="343" t="s">
        <v>156</v>
      </c>
      <c r="C68" s="344"/>
      <c r="D68" s="344"/>
      <c r="E68" s="344"/>
      <c r="F68" s="344"/>
      <c r="G68" s="344"/>
      <c r="H68" s="344"/>
      <c r="I68" s="344"/>
      <c r="J68" s="345" t="str">
        <f>VLOOKUP(H1,AS:BE,9,0)</f>
        <v>BWB</v>
      </c>
      <c r="K68" s="345"/>
      <c r="L68" s="345"/>
      <c r="M68" s="345"/>
      <c r="N68" s="345"/>
      <c r="O68" s="345"/>
      <c r="P68" s="345"/>
      <c r="Q68" s="345"/>
      <c r="R68" s="345"/>
      <c r="S68" s="345"/>
      <c r="T68" s="345"/>
      <c r="U68" s="280" t="s">
        <v>130</v>
      </c>
      <c r="V68" s="280"/>
      <c r="W68" s="280"/>
      <c r="X68" s="76"/>
      <c r="Z68" s="76"/>
      <c r="AA68" s="76"/>
      <c r="AB68" s="76"/>
      <c r="AC68" s="76"/>
      <c r="AD68" s="76"/>
      <c r="AF68" s="110"/>
      <c r="AG68" s="110"/>
      <c r="AH68" s="110"/>
      <c r="AI68" s="110"/>
      <c r="AJ68" s="110"/>
      <c r="AK68" s="110"/>
      <c r="AL68" s="110"/>
      <c r="AM68" s="33"/>
    </row>
    <row r="69" spans="2:56" ht="3" customHeight="1" x14ac:dyDescent="0.2">
      <c r="B69" s="32"/>
      <c r="J69" s="117"/>
      <c r="AM69" s="33"/>
    </row>
    <row r="70" spans="2:56" ht="2.25" customHeight="1" x14ac:dyDescent="0.2">
      <c r="B70" s="32"/>
      <c r="J70" s="117"/>
      <c r="AA70" s="118"/>
      <c r="AB70" s="118"/>
      <c r="AM70" s="33"/>
    </row>
    <row r="71" spans="2:56" ht="12.75" customHeight="1" x14ac:dyDescent="0.2">
      <c r="B71" s="343" t="s">
        <v>157</v>
      </c>
      <c r="C71" s="344"/>
      <c r="D71" s="344"/>
      <c r="E71" s="344"/>
      <c r="F71" s="344"/>
      <c r="G71" s="344"/>
      <c r="H71" s="344"/>
      <c r="I71" s="344"/>
      <c r="J71" s="345" t="str">
        <f>VLOOKUP(H1,AS:BE,9,0)</f>
        <v>BWB</v>
      </c>
      <c r="K71" s="345"/>
      <c r="L71" s="345"/>
      <c r="M71" s="345"/>
      <c r="N71" s="345"/>
      <c r="O71" s="345"/>
      <c r="P71" s="345"/>
      <c r="Q71" s="345"/>
      <c r="R71" s="345"/>
      <c r="S71" s="345"/>
      <c r="T71" s="345"/>
      <c r="U71" s="280"/>
      <c r="V71" s="280"/>
      <c r="W71" s="280"/>
      <c r="AF71" s="26"/>
      <c r="AG71" s="26"/>
      <c r="AH71" s="26"/>
      <c r="AI71" s="26"/>
      <c r="AJ71" s="26"/>
      <c r="AK71" s="26"/>
      <c r="AL71" s="26"/>
      <c r="AM71" s="33"/>
    </row>
    <row r="72" spans="2:56" ht="2.25" customHeight="1" x14ac:dyDescent="0.2">
      <c r="B72" s="32"/>
      <c r="J72" s="117"/>
      <c r="AA72" s="118"/>
      <c r="AB72" s="118"/>
      <c r="AM72" s="33"/>
    </row>
    <row r="73" spans="2:56" ht="12.75" customHeight="1" x14ac:dyDescent="0.2">
      <c r="B73" s="343" t="s">
        <v>158</v>
      </c>
      <c r="C73" s="344"/>
      <c r="D73" s="344"/>
      <c r="E73" s="344"/>
      <c r="F73" s="344"/>
      <c r="G73" s="344"/>
      <c r="H73" s="344"/>
      <c r="I73" s="344"/>
      <c r="J73" s="345" t="str">
        <f>VLOOKUP(H1,AS:BE,9,0)</f>
        <v>BWB</v>
      </c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280" t="s">
        <v>133</v>
      </c>
      <c r="V73" s="280"/>
      <c r="W73" s="280"/>
      <c r="X73" s="76"/>
      <c r="Z73" s="76"/>
      <c r="AA73" s="76"/>
      <c r="AB73" s="76"/>
      <c r="AC73" s="76"/>
      <c r="AD73" s="76"/>
      <c r="AF73" s="110"/>
      <c r="AG73" s="110"/>
      <c r="AH73" s="110"/>
      <c r="AI73" s="110"/>
      <c r="AJ73" s="110"/>
      <c r="AK73" s="110"/>
      <c r="AL73" s="110"/>
      <c r="AM73" s="33"/>
    </row>
    <row r="74" spans="2:56" ht="3" customHeight="1" x14ac:dyDescent="0.2">
      <c r="B74" s="34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35"/>
      <c r="AR74" s="28"/>
      <c r="AU74" s="101"/>
      <c r="AV74" s="102"/>
      <c r="AW74" s="102"/>
      <c r="AX74" s="102"/>
      <c r="AY74" s="102"/>
      <c r="AZ74" s="102"/>
      <c r="BA74" s="102"/>
      <c r="BB74" s="28"/>
      <c r="BC74" s="25"/>
    </row>
    <row r="75" spans="2:56" s="119" customFormat="1" x14ac:dyDescent="0.2">
      <c r="B75" s="119" t="s">
        <v>159</v>
      </c>
      <c r="AM75" s="120" t="s">
        <v>235</v>
      </c>
      <c r="AP75" s="121"/>
      <c r="AQ75" s="122"/>
      <c r="AR75" s="28"/>
      <c r="AS75" s="22"/>
      <c r="AT75" s="26"/>
      <c r="AU75" s="101"/>
      <c r="AV75" s="102"/>
      <c r="AW75" s="102"/>
      <c r="AX75" s="102"/>
      <c r="AY75" s="102"/>
      <c r="AZ75" s="102"/>
      <c r="BA75" s="102"/>
      <c r="BB75" s="28"/>
      <c r="BC75" s="25"/>
      <c r="BD75" s="22"/>
    </row>
    <row r="76" spans="2:56" x14ac:dyDescent="0.2">
      <c r="AR76" s="28"/>
      <c r="AU76" s="101"/>
      <c r="AV76" s="102"/>
      <c r="AW76" s="102"/>
      <c r="AX76" s="102"/>
      <c r="AY76" s="102"/>
      <c r="AZ76" s="102"/>
      <c r="BA76" s="102"/>
      <c r="BB76" s="28"/>
      <c r="BC76" s="25"/>
    </row>
    <row r="77" spans="2:56" x14ac:dyDescent="0.2">
      <c r="AR77" s="28"/>
      <c r="AU77" s="101"/>
      <c r="AV77" s="102"/>
      <c r="AW77" s="102"/>
      <c r="AX77" s="102"/>
      <c r="AY77" s="102"/>
      <c r="AZ77" s="102"/>
      <c r="BA77" s="102"/>
      <c r="BB77" s="28"/>
      <c r="BC77" s="25"/>
    </row>
    <row r="78" spans="2:56" x14ac:dyDescent="0.2">
      <c r="AR78" s="28"/>
      <c r="AU78" s="101"/>
      <c r="AV78" s="102"/>
      <c r="AW78" s="102"/>
      <c r="AX78" s="102"/>
      <c r="AY78" s="102"/>
      <c r="AZ78" s="102"/>
      <c r="BA78" s="102"/>
      <c r="BB78" s="28"/>
      <c r="BC78" s="25"/>
    </row>
    <row r="79" spans="2:56" x14ac:dyDescent="0.2">
      <c r="AR79" s="28"/>
      <c r="AU79" s="101"/>
      <c r="AV79" s="102"/>
      <c r="AW79" s="102"/>
      <c r="AX79" s="102"/>
      <c r="AY79" s="102"/>
      <c r="AZ79" s="102"/>
      <c r="BA79" s="102"/>
      <c r="BB79" s="28"/>
      <c r="BC79" s="25"/>
    </row>
    <row r="80" spans="2:56" x14ac:dyDescent="0.2">
      <c r="AR80" s="28"/>
      <c r="AU80" s="101"/>
      <c r="AV80" s="102"/>
      <c r="AW80" s="102"/>
      <c r="AX80" s="102"/>
      <c r="AY80" s="102"/>
      <c r="AZ80" s="102"/>
      <c r="BA80" s="102"/>
      <c r="BB80" s="28"/>
      <c r="BC80" s="25"/>
    </row>
    <row r="81" spans="44:55" x14ac:dyDescent="0.2">
      <c r="AR81" s="28"/>
      <c r="AU81" s="101"/>
      <c r="AV81" s="102"/>
      <c r="AW81" s="102"/>
      <c r="AX81" s="102"/>
      <c r="AY81" s="102"/>
      <c r="AZ81" s="102"/>
      <c r="BA81" s="102"/>
      <c r="BB81" s="28"/>
      <c r="BC81" s="25"/>
    </row>
    <row r="82" spans="44:55" x14ac:dyDescent="0.2">
      <c r="AR82" s="28"/>
      <c r="AU82" s="101"/>
      <c r="AV82" s="102"/>
      <c r="AW82" s="102"/>
      <c r="AX82" s="102"/>
      <c r="AY82" s="102"/>
      <c r="AZ82" s="102"/>
      <c r="BA82" s="102"/>
      <c r="BB82" s="28"/>
      <c r="BC82" s="25"/>
    </row>
    <row r="83" spans="44:55" x14ac:dyDescent="0.2">
      <c r="AR83" s="28"/>
      <c r="AU83" s="101"/>
      <c r="AV83" s="102"/>
      <c r="AW83" s="102"/>
      <c r="AX83" s="102"/>
      <c r="AY83" s="102"/>
      <c r="AZ83" s="102"/>
      <c r="BA83" s="102"/>
      <c r="BB83" s="28"/>
      <c r="BC83" s="25"/>
    </row>
    <row r="84" spans="44:55" x14ac:dyDescent="0.2">
      <c r="AR84" s="28"/>
      <c r="AU84" s="101"/>
      <c r="AV84" s="102"/>
      <c r="AW84" s="102"/>
      <c r="AX84" s="102"/>
      <c r="AY84" s="102"/>
      <c r="AZ84" s="102"/>
      <c r="BA84" s="102"/>
    </row>
    <row r="85" spans="44:55" x14ac:dyDescent="0.2">
      <c r="AR85" s="28"/>
      <c r="AU85" s="101"/>
      <c r="AV85" s="102"/>
      <c r="AW85" s="102"/>
      <c r="AX85" s="102"/>
      <c r="AY85" s="102"/>
      <c r="AZ85" s="102"/>
      <c r="BA85" s="102"/>
    </row>
    <row r="86" spans="44:55" x14ac:dyDescent="0.2">
      <c r="AR86" s="28"/>
      <c r="AU86" s="101"/>
      <c r="AV86" s="102"/>
      <c r="AW86" s="102"/>
      <c r="AX86" s="102"/>
      <c r="AY86" s="102"/>
      <c r="AZ86" s="102"/>
      <c r="BA86" s="102"/>
    </row>
    <row r="87" spans="44:55" x14ac:dyDescent="0.2">
      <c r="AR87" s="28"/>
      <c r="AU87" s="101"/>
      <c r="AV87" s="102"/>
      <c r="AW87" s="102"/>
      <c r="AX87" s="102"/>
      <c r="AY87" s="102"/>
      <c r="AZ87" s="102"/>
      <c r="BA87" s="102"/>
    </row>
    <row r="101" spans="44:56" x14ac:dyDescent="0.2">
      <c r="AR101" s="28"/>
      <c r="AT101" s="29"/>
    </row>
    <row r="102" spans="44:56" x14ac:dyDescent="0.2">
      <c r="AR102" s="28"/>
      <c r="AT102" s="29"/>
    </row>
    <row r="103" spans="44:56" x14ac:dyDescent="0.2">
      <c r="AR103" s="28" t="s">
        <v>160</v>
      </c>
      <c r="AS103" s="22" t="s">
        <v>161</v>
      </c>
      <c r="AT103" s="26" t="s">
        <v>7</v>
      </c>
      <c r="AU103" s="28" t="s">
        <v>8</v>
      </c>
      <c r="AV103" s="22" t="s">
        <v>9</v>
      </c>
      <c r="AW103" s="22" t="s">
        <v>91</v>
      </c>
      <c r="AX103" s="22" t="s">
        <v>93</v>
      </c>
      <c r="AY103" s="22" t="s">
        <v>162</v>
      </c>
      <c r="AZ103" s="22" t="s">
        <v>163</v>
      </c>
      <c r="BA103" s="22" t="s">
        <v>13</v>
      </c>
      <c r="BB103" s="22" t="s">
        <v>164</v>
      </c>
      <c r="BC103" s="22" t="s">
        <v>165</v>
      </c>
      <c r="BD103" s="22" t="s">
        <v>166</v>
      </c>
    </row>
    <row r="104" spans="44:56" x14ac:dyDescent="0.2">
      <c r="AR104" s="28" t="str">
        <f>'M18-2 2026 Version 1'!A26</f>
        <v>M18-2</v>
      </c>
      <c r="AS104" s="22">
        <f>'M18-2 2026 Version 1'!D26</f>
        <v>101</v>
      </c>
      <c r="AT104" s="151" t="str">
        <f>'M18-2 2026 Version 1'!F26</f>
        <v>A</v>
      </c>
      <c r="AU104" s="101" t="str">
        <f>'M18-2 2026 Version 1'!I26</f>
        <v>10:00</v>
      </c>
      <c r="AV104" s="102">
        <f>'M18-2 2026 Version 1'!L26</f>
        <v>1</v>
      </c>
      <c r="AW104" s="102" t="str">
        <f>'M18-2 2026 Version 1'!N26</f>
        <v>NTSV2</v>
      </c>
      <c r="AX104" s="102" t="str">
        <f>'M18-2 2026 Version 1'!R26</f>
        <v>HAPI</v>
      </c>
      <c r="AY104" s="102" t="str">
        <f>'M18-2 2026 Version 1'!AB26</f>
        <v>AMTV</v>
      </c>
      <c r="AZ104" s="102" t="str">
        <f>'M18-2 2026 Version 1'!AF26</f>
        <v>EMTV</v>
      </c>
      <c r="BA104" s="102" t="str">
        <f>'M18-2 2026 Version 1'!AK26</f>
        <v>BWB</v>
      </c>
      <c r="BB104" s="28" t="str">
        <f t="shared" ref="BB104" si="0">AR104</f>
        <v>M18-2</v>
      </c>
      <c r="BC104" s="25">
        <v>46172</v>
      </c>
      <c r="BD104" s="22" t="str">
        <f>IF(OR(AV104=3,AV104=4),"PEPE1 / Feld ","NN / Feld ")</f>
        <v xml:space="preserve">NN / Feld </v>
      </c>
    </row>
    <row r="105" spans="44:56" x14ac:dyDescent="0.2">
      <c r="AR105" s="28" t="str">
        <f>'M18-2 2026 Version 1'!A27</f>
        <v>M18-2</v>
      </c>
      <c r="AS105" s="22">
        <f>'M18-2 2026 Version 1'!D27</f>
        <v>102</v>
      </c>
      <c r="AT105" s="151" t="str">
        <f>'M18-2 2026 Version 1'!F27</f>
        <v>D</v>
      </c>
      <c r="AU105" s="101" t="str">
        <f>'M18-2 2026 Version 1'!I27</f>
        <v>10:00</v>
      </c>
      <c r="AV105" s="102">
        <f>'M18-2 2026 Version 1'!L27</f>
        <v>2</v>
      </c>
      <c r="AW105" s="102" t="str">
        <f>'M18-2 2026 Version 1'!N27</f>
        <v>HTS</v>
      </c>
      <c r="AX105" s="102" t="str">
        <f>'M18-2 2026 Version 1'!R27</f>
        <v>STG</v>
      </c>
      <c r="AY105" s="102" t="str">
        <f>'M18-2 2026 Version 1'!AB27</f>
        <v>BGW</v>
      </c>
      <c r="AZ105" s="102" t="str">
        <f>'M18-2 2026 Version 1'!AF27</f>
        <v>BWB</v>
      </c>
      <c r="BA105" s="102" t="str">
        <f>'M18-2 2026 Version 1'!AK27</f>
        <v>EMTV</v>
      </c>
      <c r="BB105" s="28" t="str">
        <f t="shared" ref="BB105:BB132" si="1">AR105</f>
        <v>M18-2</v>
      </c>
      <c r="BC105" s="25">
        <v>46172</v>
      </c>
      <c r="BD105" s="22" t="str">
        <f t="shared" ref="BD105:BD132" si="2">IF(OR(AV105=3,AV105=4),"PEPE1 / Feld ","NN / Feld ")</f>
        <v xml:space="preserve">NN / Feld </v>
      </c>
    </row>
    <row r="106" spans="44:56" x14ac:dyDescent="0.2">
      <c r="AR106" s="28" t="str">
        <f>'M18-2 2026 Version 1'!A28</f>
        <v>M18-2</v>
      </c>
      <c r="AS106" s="22">
        <f>'M18-2 2026 Version 1'!D28</f>
        <v>103</v>
      </c>
      <c r="AT106" s="151" t="str">
        <f>'M18-2 2026 Version 1'!F28</f>
        <v>D</v>
      </c>
      <c r="AU106" s="101" t="str">
        <f>'M18-2 2026 Version 1'!I28</f>
        <v>10:50</v>
      </c>
      <c r="AV106" s="102">
        <f>'M18-2 2026 Version 1'!L28</f>
        <v>1</v>
      </c>
      <c r="AW106" s="102" t="str">
        <f>'M18-2 2026 Version 1'!N28</f>
        <v>BWB</v>
      </c>
      <c r="AX106" s="102" t="str">
        <f>'M18-2 2026 Version 1'!R28</f>
        <v>MTVL2</v>
      </c>
      <c r="AY106" s="102" t="str">
        <f>'M18-2 2026 Version 1'!AB28</f>
        <v>EMTV</v>
      </c>
      <c r="AZ106" s="102" t="str">
        <f>'M18-2 2026 Version 1'!AF28</f>
        <v>BGW</v>
      </c>
      <c r="BA106" s="102" t="str">
        <f>'M18-2 2026 Version 1'!AK28</f>
        <v>HAPI</v>
      </c>
      <c r="BB106" s="28" t="str">
        <f t="shared" si="1"/>
        <v>M18-2</v>
      </c>
      <c r="BC106" s="25">
        <v>46172</v>
      </c>
      <c r="BD106" s="22" t="str">
        <f t="shared" si="2"/>
        <v xml:space="preserve">NN / Feld </v>
      </c>
    </row>
    <row r="107" spans="44:56" x14ac:dyDescent="0.2">
      <c r="AR107" s="28" t="str">
        <f>'M18-2 2026 Version 1'!A29</f>
        <v>M18-2</v>
      </c>
      <c r="AS107" s="22">
        <f>'M18-2 2026 Version 1'!D29</f>
        <v>104</v>
      </c>
      <c r="AT107" s="151" t="str">
        <f>'M18-2 2026 Version 1'!F29</f>
        <v>B</v>
      </c>
      <c r="AU107" s="101" t="str">
        <f>'M18-2 2026 Version 1'!I29</f>
        <v>10:50</v>
      </c>
      <c r="AV107" s="102">
        <f>'M18-2 2026 Version 1'!L29</f>
        <v>2</v>
      </c>
      <c r="AW107" s="102" t="str">
        <f>'M18-2 2026 Version 1'!N29</f>
        <v>EMTV</v>
      </c>
      <c r="AX107" s="102" t="str">
        <f>'M18-2 2026 Version 1'!R29</f>
        <v>HAHI</v>
      </c>
      <c r="AY107" s="102" t="str">
        <f>'M18-2 2026 Version 1'!AB29</f>
        <v>BWB</v>
      </c>
      <c r="AZ107" s="102" t="str">
        <f>'M18-2 2026 Version 1'!AF29</f>
        <v>AMTV</v>
      </c>
      <c r="BA107" s="102" t="str">
        <f>'M18-2 2026 Version 1'!AK29</f>
        <v>STG</v>
      </c>
      <c r="BB107" s="28" t="str">
        <f t="shared" si="1"/>
        <v>M18-2</v>
      </c>
      <c r="BC107" s="25">
        <v>46172</v>
      </c>
      <c r="BD107" s="22" t="str">
        <f t="shared" si="2"/>
        <v xml:space="preserve">NN / Feld </v>
      </c>
    </row>
    <row r="108" spans="44:56" x14ac:dyDescent="0.2">
      <c r="AR108" s="28" t="str">
        <f>'M18-2 2026 Version 1'!A30</f>
        <v>M18-2</v>
      </c>
      <c r="AS108" s="22">
        <f>'M18-2 2026 Version 1'!D30</f>
        <v>105</v>
      </c>
      <c r="AT108" s="151" t="str">
        <f>'M18-2 2026 Version 1'!F30</f>
        <v>B</v>
      </c>
      <c r="AU108" s="101" t="str">
        <f>'M18-2 2026 Version 1'!I30</f>
        <v>11:40</v>
      </c>
      <c r="AV108" s="102">
        <f>'M18-2 2026 Version 1'!L30</f>
        <v>1</v>
      </c>
      <c r="AW108" s="102" t="str">
        <f>'M18-2 2026 Version 1'!N30</f>
        <v>WSV</v>
      </c>
      <c r="AX108" s="102" t="str">
        <f>'M18-2 2026 Version 1'!R30</f>
        <v>KKNT</v>
      </c>
      <c r="AY108" s="102" t="str">
        <f>'M18-2 2026 Version 1'!AB30</f>
        <v>BGW</v>
      </c>
      <c r="AZ108" s="102" t="str">
        <f>'M18-2 2026 Version 1'!AF30</f>
        <v>AMTV</v>
      </c>
      <c r="BA108" s="102" t="str">
        <f>'M18-2 2026 Version 1'!AK30</f>
        <v>MTVL2</v>
      </c>
      <c r="BB108" s="28" t="str">
        <f t="shared" si="1"/>
        <v>M18-2</v>
      </c>
      <c r="BC108" s="25">
        <v>46172</v>
      </c>
      <c r="BD108" s="22" t="str">
        <f t="shared" si="2"/>
        <v xml:space="preserve">NN / Feld </v>
      </c>
    </row>
    <row r="109" spans="44:56" x14ac:dyDescent="0.2">
      <c r="AR109" s="28" t="str">
        <f>'M18-2 2026 Version 1'!A31</f>
        <v>M18-2</v>
      </c>
      <c r="AS109" s="22">
        <f>'M18-2 2026 Version 1'!D31</f>
        <v>106</v>
      </c>
      <c r="AT109" s="151" t="str">
        <f>'M18-2 2026 Version 1'!F31</f>
        <v>C</v>
      </c>
      <c r="AU109" s="101" t="str">
        <f>'M18-2 2026 Version 1'!I31</f>
        <v>11:40</v>
      </c>
      <c r="AV109" s="102">
        <f>'M18-2 2026 Version 1'!L31</f>
        <v>2</v>
      </c>
      <c r="AW109" s="102" t="str">
        <f>'M18-2 2026 Version 1'!N31</f>
        <v>ATSV</v>
      </c>
      <c r="AX109" s="102" t="str">
        <f>'M18-2 2026 Version 1'!R31</f>
        <v>BGW</v>
      </c>
      <c r="AY109" s="102" t="str">
        <f>'M18-2 2026 Version 1'!AB31</f>
        <v>BWB</v>
      </c>
      <c r="AZ109" s="102" t="str">
        <f>'M18-2 2026 Version 1'!AF31</f>
        <v>EMTV</v>
      </c>
      <c r="BA109" s="102" t="str">
        <f>'M18-2 2026 Version 1'!AK31</f>
        <v>HAHI</v>
      </c>
      <c r="BB109" s="28" t="str">
        <f t="shared" si="1"/>
        <v>M18-2</v>
      </c>
      <c r="BC109" s="25">
        <v>46172</v>
      </c>
      <c r="BD109" s="22" t="str">
        <f t="shared" si="2"/>
        <v xml:space="preserve">NN / Feld </v>
      </c>
    </row>
    <row r="110" spans="44:56" x14ac:dyDescent="0.2">
      <c r="AR110" s="28" t="str">
        <f>'M18-2 2026 Version 1'!A34</f>
        <v>M18-2</v>
      </c>
      <c r="AS110" s="22">
        <f>'M18-2 2026 Version 1'!D34</f>
        <v>107</v>
      </c>
      <c r="AT110" s="151" t="str">
        <f>'M18-2 2026 Version 1'!F34</f>
        <v>C</v>
      </c>
      <c r="AU110" s="101" t="str">
        <f>'M18-2 2026 Version 1'!I34</f>
        <v>12:30</v>
      </c>
      <c r="AV110" s="102">
        <f>'M18-2 2026 Version 1'!L34</f>
        <v>1</v>
      </c>
      <c r="AW110" s="102" t="str">
        <f>'M18-2 2026 Version 1'!N34</f>
        <v>TOWE2</v>
      </c>
      <c r="AX110" s="102" t="str">
        <f>'M18-2 2026 Version 1'!R34</f>
        <v>BCH2</v>
      </c>
      <c r="AY110" s="102" t="str">
        <f>'M18-2 2026 Version 1'!AB34</f>
        <v>AMTV</v>
      </c>
      <c r="AZ110" s="102" t="str">
        <f>'M18-2 2026 Version 1'!AF34</f>
        <v>EMTV</v>
      </c>
      <c r="BA110" s="102" t="str">
        <f>'M18-2 2026 Version 1'!AK34</f>
        <v>KKNT</v>
      </c>
      <c r="BB110" s="28" t="str">
        <f t="shared" si="1"/>
        <v>M18-2</v>
      </c>
      <c r="BC110" s="25">
        <v>46172</v>
      </c>
      <c r="BD110" s="22" t="str">
        <f t="shared" si="2"/>
        <v xml:space="preserve">NN / Feld </v>
      </c>
    </row>
    <row r="111" spans="44:56" x14ac:dyDescent="0.2">
      <c r="AR111" s="28" t="str">
        <f>'M18-2 2026 Version 1'!A35</f>
        <v>M18-2</v>
      </c>
      <c r="AS111" s="22">
        <f>'M18-2 2026 Version 1'!D35</f>
        <v>108</v>
      </c>
      <c r="AT111" s="151" t="str">
        <f>'M18-2 2026 Version 1'!F35</f>
        <v>A</v>
      </c>
      <c r="AU111" s="101" t="str">
        <f>'M18-2 2026 Version 1'!I35</f>
        <v>12:30</v>
      </c>
      <c r="AV111" s="102">
        <f>'M18-2 2026 Version 1'!L35</f>
        <v>2</v>
      </c>
      <c r="AW111" s="102" t="str">
        <f>'M18-2 2026 Version 1'!N35</f>
        <v>AMTV</v>
      </c>
      <c r="AX111" s="102" t="str">
        <f>'M18-2 2026 Version 1'!R35</f>
        <v>NTSV2</v>
      </c>
      <c r="AY111" s="102" t="str">
        <f>'M18-2 2026 Version 1'!AB35</f>
        <v>BGW</v>
      </c>
      <c r="AZ111" s="102" t="str">
        <f>'M18-2 2026 Version 1'!AF35</f>
        <v>BWB</v>
      </c>
      <c r="BA111" s="102" t="str">
        <f>'M18-2 2026 Version 1'!AK35</f>
        <v>BGW</v>
      </c>
      <c r="BB111" s="28" t="str">
        <f t="shared" si="1"/>
        <v>M18-2</v>
      </c>
      <c r="BC111" s="25">
        <v>46172</v>
      </c>
      <c r="BD111" s="22" t="str">
        <f t="shared" si="2"/>
        <v xml:space="preserve">NN / Feld </v>
      </c>
    </row>
    <row r="112" spans="44:56" x14ac:dyDescent="0.2">
      <c r="AR112" s="28" t="str">
        <f>'M18-2 2026 Version 1'!A36</f>
        <v>M18-2</v>
      </c>
      <c r="AS112" s="22">
        <f>'M18-2 2026 Version 1'!D36</f>
        <v>109</v>
      </c>
      <c r="AT112" s="151" t="str">
        <f>'M18-2 2026 Version 1'!F36</f>
        <v>D</v>
      </c>
      <c r="AU112" s="101" t="str">
        <f>'M18-2 2026 Version 1'!I36</f>
        <v>13:20</v>
      </c>
      <c r="AV112" s="102">
        <f>'M18-2 2026 Version 1'!L36</f>
        <v>1</v>
      </c>
      <c r="AW112" s="102" t="str">
        <f>'M18-2 2026 Version 1'!N36</f>
        <v>MTVL2</v>
      </c>
      <c r="AX112" s="102" t="str">
        <f>'M18-2 2026 Version 1'!R36</f>
        <v>STG</v>
      </c>
      <c r="AY112" s="102" t="str">
        <f>'M18-2 2026 Version 1'!AB36</f>
        <v>BWB</v>
      </c>
      <c r="AZ112" s="102" t="str">
        <f>'M18-2 2026 Version 1'!AF36</f>
        <v>AMTV</v>
      </c>
      <c r="BA112" s="102" t="str">
        <f>'M18-2 2026 Version 1'!AK36</f>
        <v>BCH2</v>
      </c>
      <c r="BB112" s="28" t="str">
        <f t="shared" si="1"/>
        <v>M18-2</v>
      </c>
      <c r="BC112" s="25">
        <v>46172</v>
      </c>
      <c r="BD112" s="22" t="str">
        <f t="shared" si="2"/>
        <v xml:space="preserve">NN / Feld </v>
      </c>
    </row>
    <row r="113" spans="44:56" x14ac:dyDescent="0.2">
      <c r="AR113" s="28" t="str">
        <f>'M18-2 2026 Version 1'!A37</f>
        <v>M18-2</v>
      </c>
      <c r="AS113" s="22">
        <f>'M18-2 2026 Version 1'!D37</f>
        <v>110</v>
      </c>
      <c r="AT113" s="151" t="str">
        <f>'M18-2 2026 Version 1'!F37</f>
        <v>D</v>
      </c>
      <c r="AU113" s="101" t="str">
        <f>'M18-2 2026 Version 1'!I37</f>
        <v>13:20</v>
      </c>
      <c r="AV113" s="102">
        <f>'M18-2 2026 Version 1'!L37</f>
        <v>2</v>
      </c>
      <c r="AW113" s="102" t="str">
        <f>'M18-2 2026 Version 1'!N37</f>
        <v>BWB</v>
      </c>
      <c r="AX113" s="102" t="str">
        <f>'M18-2 2026 Version 1'!R37</f>
        <v>HTS</v>
      </c>
      <c r="AY113" s="102" t="str">
        <f>'M18-2 2026 Version 1'!AB37</f>
        <v>EMTV</v>
      </c>
      <c r="AZ113" s="102" t="str">
        <f>'M18-2 2026 Version 1'!AF37</f>
        <v>BGW</v>
      </c>
      <c r="BA113" s="102" t="str">
        <f>'M18-2 2026 Version 1'!AK37</f>
        <v>NTSV2</v>
      </c>
      <c r="BB113" s="28" t="str">
        <f t="shared" si="1"/>
        <v>M18-2</v>
      </c>
      <c r="BC113" s="25">
        <v>46172</v>
      </c>
      <c r="BD113" s="22" t="str">
        <f t="shared" si="2"/>
        <v xml:space="preserve">NN / Feld </v>
      </c>
    </row>
    <row r="114" spans="44:56" x14ac:dyDescent="0.2">
      <c r="AR114" s="28" t="str">
        <f>'M18-2 2026 Version 1'!A38</f>
        <v>M18-2</v>
      </c>
      <c r="AS114" s="22">
        <f>'M18-2 2026 Version 1'!D38</f>
        <v>111</v>
      </c>
      <c r="AT114" s="151" t="str">
        <f>'M18-2 2026 Version 1'!F38</f>
        <v>B</v>
      </c>
      <c r="AU114" s="101" t="str">
        <f>'M18-2 2026 Version 1'!I38</f>
        <v>14:10</v>
      </c>
      <c r="AV114" s="102">
        <f>'M18-2 2026 Version 1'!L38</f>
        <v>1</v>
      </c>
      <c r="AW114" s="102" t="str">
        <f>'M18-2 2026 Version 1'!N38</f>
        <v>WSV</v>
      </c>
      <c r="AX114" s="102" t="str">
        <f>'M18-2 2026 Version 1'!R38</f>
        <v>EMTV</v>
      </c>
      <c r="AY114" s="102" t="str">
        <f>'M18-2 2026 Version 1'!AB38</f>
        <v>BGW</v>
      </c>
      <c r="AZ114" s="102" t="str">
        <f>'M18-2 2026 Version 1'!AF38</f>
        <v>AMTV</v>
      </c>
      <c r="BA114" s="102" t="str">
        <f>'M18-2 2026 Version 1'!AK38</f>
        <v>STG</v>
      </c>
      <c r="BB114" s="28" t="str">
        <f t="shared" si="1"/>
        <v>M18-2</v>
      </c>
      <c r="BC114" s="25">
        <v>46172</v>
      </c>
      <c r="BD114" s="22" t="str">
        <f t="shared" si="2"/>
        <v xml:space="preserve">NN / Feld </v>
      </c>
    </row>
    <row r="115" spans="44:56" x14ac:dyDescent="0.2">
      <c r="AR115" s="28" t="str">
        <f>'M18-2 2026 Version 1'!A39</f>
        <v>M18-2</v>
      </c>
      <c r="AS115" s="22">
        <f>'M18-2 2026 Version 1'!D39</f>
        <v>112</v>
      </c>
      <c r="AT115" s="151" t="str">
        <f>'M18-2 2026 Version 1'!F39</f>
        <v>B</v>
      </c>
      <c r="AU115" s="101" t="str">
        <f>'M18-2 2026 Version 1'!I39</f>
        <v>14:10</v>
      </c>
      <c r="AV115" s="102">
        <f>'M18-2 2026 Version 1'!L39</f>
        <v>2</v>
      </c>
      <c r="AW115" s="102" t="str">
        <f>'M18-2 2026 Version 1'!N39</f>
        <v>KKNT</v>
      </c>
      <c r="AX115" s="102" t="str">
        <f>'M18-2 2026 Version 1'!R39</f>
        <v>HAHI</v>
      </c>
      <c r="AY115" s="102" t="str">
        <f>'M18-2 2026 Version 1'!AB39</f>
        <v>BWB</v>
      </c>
      <c r="AZ115" s="102" t="str">
        <f>'M18-2 2026 Version 1'!AF39</f>
        <v>EMTV</v>
      </c>
      <c r="BA115" s="102" t="str">
        <f>'M18-2 2026 Version 1'!AK39</f>
        <v>HTS</v>
      </c>
      <c r="BB115" s="28" t="str">
        <f t="shared" si="1"/>
        <v>M18-2</v>
      </c>
      <c r="BC115" s="25">
        <v>46172</v>
      </c>
      <c r="BD115" s="22" t="str">
        <f t="shared" si="2"/>
        <v xml:space="preserve">NN / Feld </v>
      </c>
    </row>
    <row r="116" spans="44:56" x14ac:dyDescent="0.2">
      <c r="AR116" s="28" t="str">
        <f>'M18-2 2026 Version 1'!A42</f>
        <v>M18-2</v>
      </c>
      <c r="AS116" s="22">
        <f>'M18-2 2026 Version 1'!D42</f>
        <v>113</v>
      </c>
      <c r="AT116" s="151" t="str">
        <f>'M18-2 2026 Version 1'!F42</f>
        <v>C</v>
      </c>
      <c r="AU116" s="101" t="str">
        <f>'M18-2 2026 Version 1'!I42</f>
        <v>15:00</v>
      </c>
      <c r="AV116" s="102">
        <f>'M18-2 2026 Version 1'!L42</f>
        <v>1</v>
      </c>
      <c r="AW116" s="102" t="str">
        <f>'M18-2 2026 Version 1'!N42</f>
        <v>TOWE2</v>
      </c>
      <c r="AX116" s="102" t="str">
        <f>'M18-2 2026 Version 1'!R42</f>
        <v>ATSV</v>
      </c>
      <c r="AY116" s="102" t="str">
        <f>'M18-2 2026 Version 1'!AB42</f>
        <v>NTSV2</v>
      </c>
      <c r="AZ116" s="102" t="str">
        <f>'M18-2 2026 Version 1'!AF42</f>
        <v>HAHI</v>
      </c>
      <c r="BA116" s="102" t="str">
        <f>'M18-2 2026 Version 1'!AK42</f>
        <v>EMTV</v>
      </c>
      <c r="BB116" s="28" t="str">
        <f t="shared" si="1"/>
        <v>M18-2</v>
      </c>
      <c r="BC116" s="25">
        <v>46172</v>
      </c>
      <c r="BD116" s="22" t="str">
        <f t="shared" si="2"/>
        <v xml:space="preserve">NN / Feld </v>
      </c>
    </row>
    <row r="117" spans="44:56" x14ac:dyDescent="0.2">
      <c r="AR117" s="28" t="str">
        <f>'M18-2 2026 Version 1'!A43</f>
        <v>M18-2</v>
      </c>
      <c r="AS117" s="22">
        <f>'M18-2 2026 Version 1'!D43</f>
        <v>114</v>
      </c>
      <c r="AT117" s="151" t="str">
        <f>'M18-2 2026 Version 1'!F43</f>
        <v>C</v>
      </c>
      <c r="AU117" s="101" t="str">
        <f>'M18-2 2026 Version 1'!I43</f>
        <v>15:00</v>
      </c>
      <c r="AV117" s="102">
        <f>'M18-2 2026 Version 1'!L43</f>
        <v>2</v>
      </c>
      <c r="AW117" s="102" t="str">
        <f>'M18-2 2026 Version 1'!N43</f>
        <v>BCH2</v>
      </c>
      <c r="AX117" s="102" t="str">
        <f>'M18-2 2026 Version 1'!R43</f>
        <v>BGW</v>
      </c>
      <c r="AY117" s="102" t="str">
        <f>'M18-2 2026 Version 1'!AB43</f>
        <v>ATSV</v>
      </c>
      <c r="AZ117" s="102" t="str">
        <f>'M18-2 2026 Version 1'!AF43</f>
        <v>STG</v>
      </c>
      <c r="BA117" s="102" t="str">
        <f>'M18-2 2026 Version 1'!AK43</f>
        <v>HAHI</v>
      </c>
      <c r="BB117" s="28" t="str">
        <f t="shared" si="1"/>
        <v>M18-2</v>
      </c>
      <c r="BC117" s="25">
        <v>46172</v>
      </c>
      <c r="BD117" s="22" t="str">
        <f t="shared" si="2"/>
        <v xml:space="preserve">NN / Feld </v>
      </c>
    </row>
    <row r="118" spans="44:56" x14ac:dyDescent="0.2">
      <c r="AR118" s="28" t="str">
        <f>'M18-2 2026 Version 1'!A44</f>
        <v>M18-2</v>
      </c>
      <c r="AS118" s="22">
        <f>'M18-2 2026 Version 1'!D44</f>
        <v>115</v>
      </c>
      <c r="AT118" s="151" t="str">
        <f>'M18-2 2026 Version 1'!F44</f>
        <v>A</v>
      </c>
      <c r="AU118" s="101" t="str">
        <f>'M18-2 2026 Version 1'!I44</f>
        <v>15:50</v>
      </c>
      <c r="AV118" s="102">
        <f>'M18-2 2026 Version 1'!L44</f>
        <v>1</v>
      </c>
      <c r="AW118" s="102" t="str">
        <f>'M18-2 2026 Version 1'!N44</f>
        <v>HAPI</v>
      </c>
      <c r="AX118" s="102" t="str">
        <f>'M18-2 2026 Version 1'!R44</f>
        <v>AMTV</v>
      </c>
      <c r="AY118" s="102" t="str">
        <f>'M18-2 2026 Version 1'!AB44</f>
        <v>STG</v>
      </c>
      <c r="AZ118" s="102" t="str">
        <f>'M18-2 2026 Version 1'!AF44</f>
        <v>NTSV2</v>
      </c>
      <c r="BA118" s="102" t="str">
        <f>'M18-2 2026 Version 1'!AK44</f>
        <v>ATSV</v>
      </c>
      <c r="BB118" s="28" t="str">
        <f t="shared" si="1"/>
        <v>M18-2</v>
      </c>
      <c r="BC118" s="25">
        <v>46172</v>
      </c>
      <c r="BD118" s="22" t="str">
        <f t="shared" si="2"/>
        <v xml:space="preserve">NN / Feld </v>
      </c>
    </row>
    <row r="119" spans="44:56" x14ac:dyDescent="0.2">
      <c r="AR119" s="28" t="str">
        <f>'M18-2 2026 Version 1'!A45</f>
        <v>M18-2</v>
      </c>
      <c r="AS119" s="22">
        <f>'M18-2 2026 Version 1'!D45</f>
        <v>116</v>
      </c>
      <c r="AT119" s="151" t="str">
        <f>'M18-2 2026 Version 1'!F45</f>
        <v>D</v>
      </c>
      <c r="AU119" s="101" t="str">
        <f>'M18-2 2026 Version 1'!I45</f>
        <v>15:50</v>
      </c>
      <c r="AV119" s="102">
        <f>'M18-2 2026 Version 1'!L45</f>
        <v>2</v>
      </c>
      <c r="AW119" s="102" t="str">
        <f>'M18-2 2026 Version 1'!N45</f>
        <v>STG</v>
      </c>
      <c r="AX119" s="102" t="str">
        <f>'M18-2 2026 Version 1'!R45</f>
        <v>BWB</v>
      </c>
      <c r="AY119" s="102" t="str">
        <f>'M18-2 2026 Version 1'!AB45</f>
        <v>HAHI</v>
      </c>
      <c r="AZ119" s="102" t="str">
        <f>'M18-2 2026 Version 1'!AF45</f>
        <v>ATSV</v>
      </c>
      <c r="BA119" s="102" t="str">
        <f>'M18-2 2026 Version 1'!AK45</f>
        <v>BGW</v>
      </c>
      <c r="BB119" s="28" t="str">
        <f t="shared" si="1"/>
        <v>M18-2</v>
      </c>
      <c r="BC119" s="25">
        <v>46172</v>
      </c>
      <c r="BD119" s="22" t="str">
        <f t="shared" si="2"/>
        <v xml:space="preserve">NN / Feld </v>
      </c>
    </row>
    <row r="120" spans="44:56" x14ac:dyDescent="0.2">
      <c r="AR120" s="28" t="str">
        <f>'M18-2 2026 Version 1'!A46</f>
        <v>M18-2</v>
      </c>
      <c r="AS120" s="22">
        <f>'M18-2 2026 Version 1'!D46</f>
        <v>117</v>
      </c>
      <c r="AT120" s="151" t="str">
        <f>'M18-2 2026 Version 1'!F46</f>
        <v>D</v>
      </c>
      <c r="AU120" s="101" t="str">
        <f>'M18-2 2026 Version 1'!I46</f>
        <v>16:40</v>
      </c>
      <c r="AV120" s="102">
        <f>'M18-2 2026 Version 1'!L46</f>
        <v>1</v>
      </c>
      <c r="AW120" s="102" t="str">
        <f>'M18-2 2026 Version 1'!N46</f>
        <v>HTS</v>
      </c>
      <c r="AX120" s="102" t="str">
        <f>'M18-2 2026 Version 1'!R46</f>
        <v>MTVL2</v>
      </c>
      <c r="AY120" s="102" t="str">
        <f>'M18-2 2026 Version 1'!AB46</f>
        <v>NTSV2</v>
      </c>
      <c r="AZ120" s="102" t="str">
        <f>'M18-2 2026 Version 1'!AF46</f>
        <v>HAHI</v>
      </c>
      <c r="BA120" s="102" t="str">
        <f>'M18-2 2026 Version 1'!AK46</f>
        <v>AMTV</v>
      </c>
      <c r="BB120" s="28" t="str">
        <f t="shared" si="1"/>
        <v>M18-2</v>
      </c>
      <c r="BC120" s="25">
        <v>46172</v>
      </c>
      <c r="BD120" s="22" t="str">
        <f t="shared" si="2"/>
        <v xml:space="preserve">NN / Feld </v>
      </c>
    </row>
    <row r="121" spans="44:56" x14ac:dyDescent="0.2">
      <c r="AR121" s="28" t="str">
        <f>'M18-2 2026 Version 1'!A47</f>
        <v>M18-2</v>
      </c>
      <c r="AS121" s="22">
        <f>'M18-2 2026 Version 1'!D47</f>
        <v>118</v>
      </c>
      <c r="AT121" s="151" t="str">
        <f>'M18-2 2026 Version 1'!F47</f>
        <v>B</v>
      </c>
      <c r="AU121" s="101" t="str">
        <f>'M18-2 2026 Version 1'!I47</f>
        <v>16:40</v>
      </c>
      <c r="AV121" s="102">
        <f>'M18-2 2026 Version 1'!L47</f>
        <v>2</v>
      </c>
      <c r="AW121" s="102" t="str">
        <f>'M18-2 2026 Version 1'!N47</f>
        <v>HAHI</v>
      </c>
      <c r="AX121" s="102" t="str">
        <f>'M18-2 2026 Version 1'!R47</f>
        <v>WSV</v>
      </c>
      <c r="AY121" s="102" t="str">
        <f>'M18-2 2026 Version 1'!AB47</f>
        <v>ATSV</v>
      </c>
      <c r="AZ121" s="102" t="str">
        <f>'M18-2 2026 Version 1'!AF47</f>
        <v>STG</v>
      </c>
      <c r="BA121" s="102" t="str">
        <f>'M18-2 2026 Version 1'!AK47</f>
        <v>BWB</v>
      </c>
      <c r="BB121" s="28" t="str">
        <f t="shared" si="1"/>
        <v>M18-2</v>
      </c>
      <c r="BC121" s="25">
        <v>46172</v>
      </c>
      <c r="BD121" s="22" t="str">
        <f t="shared" si="2"/>
        <v xml:space="preserve">NN / Feld </v>
      </c>
    </row>
    <row r="122" spans="44:56" x14ac:dyDescent="0.2">
      <c r="AR122" s="28" t="str">
        <f>'M18-2 2026 Version 1'!A50</f>
        <v>M18-2</v>
      </c>
      <c r="AS122" s="22">
        <f>'M18-2 2026 Version 1'!D50</f>
        <v>119</v>
      </c>
      <c r="AT122" s="151" t="str">
        <f>'M18-2 2026 Version 1'!F50</f>
        <v>B</v>
      </c>
      <c r="AU122" s="101" t="str">
        <f>'M18-2 2026 Version 1'!I50</f>
        <v>17:30</v>
      </c>
      <c r="AV122" s="102">
        <f>'M18-2 2026 Version 1'!L50</f>
        <v>1</v>
      </c>
      <c r="AW122" s="102" t="str">
        <f>'M18-2 2026 Version 1'!N50</f>
        <v>EMTV</v>
      </c>
      <c r="AX122" s="102" t="str">
        <f>'M18-2 2026 Version 1'!R50</f>
        <v>KKNT</v>
      </c>
      <c r="AY122" s="102" t="str">
        <f>'M18-2 2026 Version 1'!AB50</f>
        <v>NTSV2</v>
      </c>
      <c r="AZ122" s="102" t="str">
        <f>'M18-2 2026 Version 1'!AF50</f>
        <v>HAHI</v>
      </c>
      <c r="BA122" s="102" t="str">
        <f>'M18-2 2026 Version 1'!AK50</f>
        <v>MTVL2</v>
      </c>
      <c r="BB122" s="28" t="str">
        <f t="shared" si="1"/>
        <v>M18-2</v>
      </c>
      <c r="BC122" s="25">
        <v>46172</v>
      </c>
      <c r="BD122" s="22" t="str">
        <f t="shared" si="2"/>
        <v xml:space="preserve">NN / Feld </v>
      </c>
    </row>
    <row r="123" spans="44:56" x14ac:dyDescent="0.2">
      <c r="AR123" s="28" t="str">
        <f>'M18-2 2026 Version 1'!A51</f>
        <v>M18-2</v>
      </c>
      <c r="AS123" s="22">
        <f>'M18-2 2026 Version 1'!D51</f>
        <v>120</v>
      </c>
      <c r="AT123" s="151" t="str">
        <f>'M18-2 2026 Version 1'!F51</f>
        <v>C</v>
      </c>
      <c r="AU123" s="101" t="str">
        <f>'M18-2 2026 Version 1'!I51</f>
        <v>17:30</v>
      </c>
      <c r="AV123" s="102">
        <f>'M18-2 2026 Version 1'!L51</f>
        <v>2</v>
      </c>
      <c r="AW123" s="102" t="str">
        <f>'M18-2 2026 Version 1'!N51</f>
        <v>BGW</v>
      </c>
      <c r="AX123" s="102" t="str">
        <f>'M18-2 2026 Version 1'!R51</f>
        <v>TOWE2</v>
      </c>
      <c r="AY123" s="102" t="str">
        <f>'M18-2 2026 Version 1'!AB51</f>
        <v>ATSV</v>
      </c>
      <c r="AZ123" s="102" t="str">
        <f>'M18-2 2026 Version 1'!AF51</f>
        <v>STG</v>
      </c>
      <c r="BA123" s="102" t="str">
        <f>'M18-2 2026 Version 1'!AK51</f>
        <v>WSV</v>
      </c>
      <c r="BB123" s="28" t="str">
        <f t="shared" si="1"/>
        <v>M18-2</v>
      </c>
      <c r="BC123" s="25">
        <v>46172</v>
      </c>
      <c r="BD123" s="22" t="str">
        <f t="shared" si="2"/>
        <v xml:space="preserve">NN / Feld </v>
      </c>
    </row>
    <row r="124" spans="44:56" x14ac:dyDescent="0.2">
      <c r="AR124" s="28" t="str">
        <f>'M18-2 2026 Version 1'!A52</f>
        <v>M18-2</v>
      </c>
      <c r="AS124" s="22">
        <f>'M18-2 2026 Version 1'!D52</f>
        <v>121</v>
      </c>
      <c r="AT124" s="151" t="str">
        <f>'M18-2 2026 Version 1'!F52</f>
        <v>C</v>
      </c>
      <c r="AU124" s="101" t="str">
        <f>'M18-2 2026 Version 1'!I52</f>
        <v>18:20</v>
      </c>
      <c r="AV124" s="102">
        <f>'M18-2 2026 Version 1'!L52</f>
        <v>1</v>
      </c>
      <c r="AW124" s="102" t="str">
        <f>'M18-2 2026 Version 1'!N52</f>
        <v>ATSV</v>
      </c>
      <c r="AX124" s="102" t="str">
        <f>'M18-2 2026 Version 1'!R52</f>
        <v>BCH2</v>
      </c>
      <c r="AY124" s="102" t="str">
        <f>'M18-2 2026 Version 1'!AB52</f>
        <v>STG</v>
      </c>
      <c r="AZ124" s="102" t="str">
        <f>'M18-2 2026 Version 1'!AF52</f>
        <v>NTSV2</v>
      </c>
      <c r="BA124" s="102" t="str">
        <f>'M18-2 2026 Version 1'!AK52</f>
        <v>KKNT</v>
      </c>
      <c r="BB124" s="28" t="str">
        <f t="shared" si="1"/>
        <v>M18-2</v>
      </c>
      <c r="BC124" s="25">
        <v>46172</v>
      </c>
      <c r="BD124" s="22" t="str">
        <f t="shared" si="2"/>
        <v xml:space="preserve">NN / Feld </v>
      </c>
    </row>
    <row r="125" spans="44:56" x14ac:dyDescent="0.2">
      <c r="AR125" s="28" t="str">
        <f>'M18-2 2026 Version 1'!A53</f>
        <v>M18-2</v>
      </c>
      <c r="AS125" s="22">
        <f>'M18-2 2026 Version 1'!D53</f>
        <v>122</v>
      </c>
      <c r="AT125" s="151" t="str">
        <f>'M18-2 2026 Version 1'!F53</f>
        <v>E</v>
      </c>
      <c r="AU125" s="101" t="str">
        <f>'M18-2 2026 Version 1'!I53</f>
        <v>18:20</v>
      </c>
      <c r="AV125" s="102">
        <f>'M18-2 2026 Version 1'!L53</f>
        <v>2</v>
      </c>
      <c r="AW125" s="102" t="str">
        <f>'M18-2 2026 Version 1'!N53</f>
        <v>A1</v>
      </c>
      <c r="AX125" s="102" t="str">
        <f>'M18-2 2026 Version 1'!R53</f>
        <v>D1</v>
      </c>
      <c r="AY125" s="102" t="str">
        <f>'M18-2 2026 Version 1'!AB53</f>
        <v>HAHI</v>
      </c>
      <c r="AZ125" s="102" t="str">
        <f>'M18-2 2026 Version 1'!AF53</f>
        <v>ATSV</v>
      </c>
      <c r="BA125" s="102" t="str">
        <f>'M18-2 2026 Version 1'!AK53</f>
        <v>TOWE2</v>
      </c>
      <c r="BB125" s="28" t="str">
        <f t="shared" si="1"/>
        <v>M18-2</v>
      </c>
      <c r="BC125" s="25">
        <v>46172</v>
      </c>
      <c r="BD125" s="22" t="str">
        <f t="shared" si="2"/>
        <v xml:space="preserve">NN / Feld </v>
      </c>
    </row>
    <row r="126" spans="44:56" x14ac:dyDescent="0.2">
      <c r="AR126" s="28" t="str">
        <f>'M18-2 2026 Version 1'!A54</f>
        <v>M18-2</v>
      </c>
      <c r="AS126" s="22">
        <f>'M18-2 2026 Version 1'!D54</f>
        <v>123</v>
      </c>
      <c r="AT126" s="151" t="str">
        <f>'M18-2 2026 Version 1'!F54</f>
        <v>E</v>
      </c>
      <c r="AU126" s="101" t="str">
        <f>'M18-2 2026 Version 1'!I54</f>
        <v>19:10</v>
      </c>
      <c r="AV126" s="102">
        <f>'M18-2 2026 Version 1'!L54</f>
        <v>1</v>
      </c>
      <c r="AW126" s="102" t="str">
        <f>'M18-2 2026 Version 1'!N54</f>
        <v>A2</v>
      </c>
      <c r="AX126" s="102" t="str">
        <f>'M18-2 2026 Version 1'!R54</f>
        <v>D2</v>
      </c>
      <c r="AY126" s="102" t="str">
        <f>'M18-2 2026 Version 1'!AB54</f>
        <v>NTSV2</v>
      </c>
      <c r="AZ126" s="102" t="str">
        <f>'M18-2 2026 Version 1'!AF54</f>
        <v>HAHI</v>
      </c>
      <c r="BA126" s="102" t="str">
        <f>'M18-2 2026 Version 1'!AK54</f>
        <v>BCH2</v>
      </c>
      <c r="BB126" s="28" t="str">
        <f t="shared" si="1"/>
        <v>M18-2</v>
      </c>
      <c r="BC126" s="25">
        <v>46172</v>
      </c>
      <c r="BD126" s="22" t="str">
        <f t="shared" si="2"/>
        <v xml:space="preserve">NN / Feld </v>
      </c>
    </row>
    <row r="127" spans="44:56" x14ac:dyDescent="0.2">
      <c r="AR127" s="28" t="str">
        <f>'M18-2 2026 Version 1'!A55</f>
        <v>M18-2</v>
      </c>
      <c r="AS127" s="22">
        <f>'M18-2 2026 Version 1'!D55</f>
        <v>124</v>
      </c>
      <c r="AT127" s="151" t="str">
        <f>'M18-2 2026 Version 1'!F55</f>
        <v>E</v>
      </c>
      <c r="AU127" s="101" t="str">
        <f>'M18-2 2026 Version 1'!I55</f>
        <v>19:10</v>
      </c>
      <c r="AV127" s="102">
        <f>'M18-2 2026 Version 1'!L55</f>
        <v>2</v>
      </c>
      <c r="AW127" s="102" t="str">
        <f>'M18-2 2026 Version 1'!N55</f>
        <v>A3</v>
      </c>
      <c r="AX127" s="102" t="str">
        <f>'M18-2 2026 Version 1'!R55</f>
        <v>D3</v>
      </c>
      <c r="AY127" s="102" t="str">
        <f>'M18-2 2026 Version 1'!AB55</f>
        <v>ATSV</v>
      </c>
      <c r="AZ127" s="102" t="str">
        <f>'M18-2 2026 Version 1'!AF55</f>
        <v>STG</v>
      </c>
      <c r="BA127" s="102" t="str">
        <f>'M18-2 2026 Version 1'!AK55</f>
        <v>D1</v>
      </c>
      <c r="BB127" s="28" t="str">
        <f t="shared" si="1"/>
        <v>M18-2</v>
      </c>
      <c r="BC127" s="25">
        <v>46172</v>
      </c>
      <c r="BD127" s="22" t="str">
        <f t="shared" si="2"/>
        <v xml:space="preserve">NN / Feld </v>
      </c>
    </row>
    <row r="128" spans="44:56" x14ac:dyDescent="0.2">
      <c r="AR128" s="28" t="str">
        <f>'M18-2 2026 Version 1'!A62</f>
        <v>M18-2</v>
      </c>
      <c r="AS128" s="22">
        <f>'M18-2 2026 Version 1'!D62</f>
        <v>125</v>
      </c>
      <c r="AT128" s="151" t="str">
        <f>'M18-2 2026 Version 1'!F62</f>
        <v>F</v>
      </c>
      <c r="AU128" s="101" t="str">
        <f>'M18-2 2026 Version 1'!I62</f>
        <v>10:00</v>
      </c>
      <c r="AV128" s="102">
        <f>'M18-2 2026 Version 1'!L62</f>
        <v>1</v>
      </c>
      <c r="AW128" s="102" t="str">
        <f>'M18-2 2026 Version 1'!N62</f>
        <v>B3</v>
      </c>
      <c r="AX128" s="102" t="str">
        <f>'M18-2 2026 Version 1'!R62</f>
        <v>C3</v>
      </c>
      <c r="AY128" s="102" t="str">
        <f>'M18-2 2026 Version 1'!AB62</f>
        <v>HAPI</v>
      </c>
      <c r="AZ128" s="102" t="str">
        <f>'M18-2 2026 Version 1'!AF62</f>
        <v>HTS</v>
      </c>
      <c r="BA128" s="102" t="str">
        <f>'M18-2 2026 Version 1'!AK62</f>
        <v>B1</v>
      </c>
      <c r="BB128" s="28" t="str">
        <f t="shared" si="1"/>
        <v>M18-2</v>
      </c>
      <c r="BC128" s="25">
        <v>46173</v>
      </c>
      <c r="BD128" s="22" t="str">
        <f t="shared" si="2"/>
        <v xml:space="preserve">NN / Feld </v>
      </c>
    </row>
    <row r="129" spans="44:56" x14ac:dyDescent="0.2">
      <c r="AR129" s="28" t="str">
        <f>'M18-2 2026 Version 1'!A63</f>
        <v>M18-2</v>
      </c>
      <c r="AS129" s="22">
        <f>'M18-2 2026 Version 1'!D63</f>
        <v>126</v>
      </c>
      <c r="AT129" s="151" t="str">
        <f>'M18-2 2026 Version 1'!F63</f>
        <v>F</v>
      </c>
      <c r="AU129" s="101" t="str">
        <f>'M18-2 2026 Version 1'!I63</f>
        <v>10:50</v>
      </c>
      <c r="AV129" s="102">
        <f>'M18-2 2026 Version 1'!L63</f>
        <v>1</v>
      </c>
      <c r="AW129" s="102" t="str">
        <f>'M18-2 2026 Version 1'!N63</f>
        <v>B1</v>
      </c>
      <c r="AX129" s="102" t="str">
        <f>'M18-2 2026 Version 1'!R63</f>
        <v>C2</v>
      </c>
      <c r="AY129" s="102" t="str">
        <f>'M18-2 2026 Version 1'!AB63</f>
        <v>KKNT</v>
      </c>
      <c r="AZ129" s="102" t="str">
        <f>'M18-2 2026 Version 1'!AF63</f>
        <v>HAPI</v>
      </c>
      <c r="BA129" s="102" t="str">
        <f>'M18-2 2026 Version 1'!AK63</f>
        <v>C3</v>
      </c>
      <c r="BB129" s="28" t="str">
        <f t="shared" si="1"/>
        <v>M18-2</v>
      </c>
      <c r="BC129" s="25">
        <v>46173</v>
      </c>
      <c r="BD129" s="22" t="str">
        <f t="shared" si="2"/>
        <v xml:space="preserve">NN / Feld </v>
      </c>
    </row>
    <row r="130" spans="44:56" x14ac:dyDescent="0.2">
      <c r="AR130" s="28" t="str">
        <f>'M18-2 2026 Version 1'!A64</f>
        <v>M18-2</v>
      </c>
      <c r="AS130" s="22">
        <f>'M18-2 2026 Version 1'!D64</f>
        <v>127</v>
      </c>
      <c r="AT130" s="151" t="str">
        <f>'M18-2 2026 Version 1'!F64</f>
        <v>F</v>
      </c>
      <c r="AU130" s="101" t="str">
        <f>'M18-2 2026 Version 1'!I64</f>
        <v>10:50</v>
      </c>
      <c r="AV130" s="102">
        <f>'M18-2 2026 Version 1'!L64</f>
        <v>2</v>
      </c>
      <c r="AW130" s="102" t="str">
        <f>'M18-2 2026 Version 1'!N64</f>
        <v>B2</v>
      </c>
      <c r="AX130" s="102" t="str">
        <f>'M18-2 2026 Version 1'!R64</f>
        <v>C1</v>
      </c>
      <c r="AY130" s="102" t="str">
        <f>'M18-2 2026 Version 1'!AB64</f>
        <v>HTS</v>
      </c>
      <c r="AZ130" s="102" t="str">
        <f>'M18-2 2026 Version 1'!AF64</f>
        <v>TOWE2</v>
      </c>
      <c r="BA130" s="102" t="str">
        <f>'M18-2 2026 Version 1'!AK64</f>
        <v>B3</v>
      </c>
      <c r="BB130" s="28" t="str">
        <f t="shared" si="1"/>
        <v>M18-2</v>
      </c>
      <c r="BC130" s="25">
        <v>46173</v>
      </c>
      <c r="BD130" s="22" t="str">
        <f t="shared" si="2"/>
        <v xml:space="preserve">NN / Feld </v>
      </c>
    </row>
    <row r="131" spans="44:56" x14ac:dyDescent="0.2">
      <c r="AR131" s="28" t="str">
        <f>'M18-2 2026 Version 1'!A65</f>
        <v>M18-2</v>
      </c>
      <c r="AS131" s="22">
        <f>'M18-2 2026 Version 1'!D65</f>
        <v>128</v>
      </c>
      <c r="AT131" s="151" t="str">
        <f>'M18-2 2026 Version 1'!F65</f>
        <v>E</v>
      </c>
      <c r="AU131" s="101" t="str">
        <f>'M18-2 2026 Version 1'!I65</f>
        <v>11:40</v>
      </c>
      <c r="AV131" s="102">
        <f>'M18-2 2026 Version 1'!L65</f>
        <v>1</v>
      </c>
      <c r="AW131" s="102" t="str">
        <f>'M18-2 2026 Version 1'!N65</f>
        <v>D2</v>
      </c>
      <c r="AX131" s="102" t="str">
        <f>'M18-2 2026 Version 1'!R65</f>
        <v>A3</v>
      </c>
      <c r="AY131" s="102" t="str">
        <f>'M18-2 2026 Version 1'!AB65</f>
        <v>HAPI</v>
      </c>
      <c r="AZ131" s="102" t="str">
        <f>'M18-2 2026 Version 1'!AF65</f>
        <v>MTVL2</v>
      </c>
      <c r="BA131" s="102" t="str">
        <f>'M18-2 2026 Version 1'!AK65</f>
        <v>C2</v>
      </c>
      <c r="BB131" s="28" t="str">
        <f t="shared" si="1"/>
        <v>M18-2</v>
      </c>
      <c r="BC131" s="25">
        <v>46173</v>
      </c>
      <c r="BD131" s="22" t="str">
        <f t="shared" si="2"/>
        <v xml:space="preserve">NN / Feld </v>
      </c>
    </row>
    <row r="132" spans="44:56" x14ac:dyDescent="0.2">
      <c r="AR132" s="28" t="str">
        <f>'M18-2 2026 Version 1'!A66</f>
        <v>M18-2</v>
      </c>
      <c r="AS132" s="22">
        <f>'M18-2 2026 Version 1'!D66</f>
        <v>129</v>
      </c>
      <c r="AT132" s="151" t="str">
        <f>'M18-2 2026 Version 1'!F66</f>
        <v>E</v>
      </c>
      <c r="AU132" s="101" t="str">
        <f>'M18-2 2026 Version 1'!I66</f>
        <v>11:40</v>
      </c>
      <c r="AV132" s="102">
        <f>'M18-2 2026 Version 1'!L66</f>
        <v>2</v>
      </c>
      <c r="AW132" s="102" t="str">
        <f>'M18-2 2026 Version 1'!N66</f>
        <v>D1</v>
      </c>
      <c r="AX132" s="102" t="str">
        <f>'M18-2 2026 Version 1'!R66</f>
        <v>A2</v>
      </c>
      <c r="AY132" s="102" t="str">
        <f>'M18-2 2026 Version 1'!AB66</f>
        <v>TOWE2</v>
      </c>
      <c r="AZ132" s="102" t="str">
        <f>'M18-2 2026 Version 1'!AF66</f>
        <v>HTS</v>
      </c>
      <c r="BA132" s="102" t="str">
        <f>'M18-2 2026 Version 1'!AK66</f>
        <v>B2</v>
      </c>
      <c r="BB132" s="28" t="str">
        <f t="shared" si="1"/>
        <v>M18-2</v>
      </c>
      <c r="BC132" s="25">
        <v>46173</v>
      </c>
      <c r="BD132" s="22" t="str">
        <f t="shared" si="2"/>
        <v xml:space="preserve">NN / Feld </v>
      </c>
    </row>
    <row r="133" spans="44:56" x14ac:dyDescent="0.2">
      <c r="AR133" s="28" t="str">
        <f>'M18-2 2026 Version 1'!A70</f>
        <v>M18-2</v>
      </c>
      <c r="AS133" s="22">
        <f>'M18-2 2026 Version 1'!D70</f>
        <v>130</v>
      </c>
      <c r="AT133" s="151" t="str">
        <f>'M18-2 2026 Version 1'!F70</f>
        <v>F</v>
      </c>
      <c r="AU133" s="101" t="str">
        <f>'M18-2 2026 Version 1'!I70</f>
        <v>12:30</v>
      </c>
      <c r="AV133" s="102">
        <f>'M18-2 2026 Version 1'!L70</f>
        <v>2</v>
      </c>
      <c r="AW133" s="102" t="str">
        <f>'M18-2 2026 Version 1'!N70</f>
        <v>C2</v>
      </c>
      <c r="AX133" s="102" t="str">
        <f>'M18-2 2026 Version 1'!R70</f>
        <v>B3</v>
      </c>
      <c r="AY133" s="102" t="str">
        <f>'M18-2 2026 Version 1'!AB70</f>
        <v>MTVL2</v>
      </c>
      <c r="AZ133" s="102" t="str">
        <f>'M18-2 2026 Version 1'!AF70</f>
        <v>HAPI</v>
      </c>
      <c r="BA133" s="102" t="str">
        <f>'M18-2 2026 Version 1'!AK70</f>
        <v>A3</v>
      </c>
      <c r="BB133" s="28" t="str">
        <f t="shared" ref="BB133:BB146" si="3">AR133</f>
        <v>M18-2</v>
      </c>
      <c r="BC133" s="25">
        <v>46173</v>
      </c>
      <c r="BD133" s="22" t="str">
        <f t="shared" ref="BD133:BD142" si="4">IF(OR(AV133=3,AV133=4),"PEPE1 / Feld ","NN / Feld ")</f>
        <v xml:space="preserve">NN / Feld </v>
      </c>
    </row>
    <row r="134" spans="44:56" x14ac:dyDescent="0.2">
      <c r="AR134" s="28" t="str">
        <f>'M18-2 2026 Version 1'!A71</f>
        <v>M18-2</v>
      </c>
      <c r="AS134" s="22">
        <f>'M18-2 2026 Version 1'!D71</f>
        <v>131</v>
      </c>
      <c r="AT134" s="151" t="str">
        <f>'M18-2 2026 Version 1'!F71</f>
        <v>E</v>
      </c>
      <c r="AU134" s="101" t="str">
        <f>'M18-2 2026 Version 1'!I71</f>
        <v>12:30</v>
      </c>
      <c r="AV134" s="102">
        <f>'M18-2 2026 Version 1'!L71</f>
        <v>1</v>
      </c>
      <c r="AW134" s="102" t="str">
        <f>'M18-2 2026 Version 1'!N71</f>
        <v>D3</v>
      </c>
      <c r="AX134" s="102" t="str">
        <f>'M18-2 2026 Version 1'!R71</f>
        <v>A1</v>
      </c>
      <c r="AY134" s="102" t="str">
        <f>'M18-2 2026 Version 1'!AB71</f>
        <v>HTS</v>
      </c>
      <c r="AZ134" s="102" t="str">
        <f>'M18-2 2026 Version 1'!AF71</f>
        <v>KKNT</v>
      </c>
      <c r="BA134" s="102" t="str">
        <f>'M18-2 2026 Version 1'!AK71</f>
        <v>A2</v>
      </c>
      <c r="BB134" s="28" t="str">
        <f t="shared" si="3"/>
        <v>M18-2</v>
      </c>
      <c r="BC134" s="25">
        <v>46173</v>
      </c>
      <c r="BD134" s="22" t="str">
        <f t="shared" si="4"/>
        <v xml:space="preserve">NN / Feld </v>
      </c>
    </row>
    <row r="135" spans="44:56" x14ac:dyDescent="0.2">
      <c r="AR135" s="28" t="str">
        <f>'M18-2 2026 Version 1'!A72</f>
        <v>M18-2</v>
      </c>
      <c r="AS135" s="22">
        <f>'M18-2 2026 Version 1'!D72</f>
        <v>132</v>
      </c>
      <c r="AT135" s="151" t="str">
        <f>'M18-2 2026 Version 1'!F72</f>
        <v>F</v>
      </c>
      <c r="AU135" s="101" t="str">
        <f>'M18-2 2026 Version 1'!I72</f>
        <v>13:20</v>
      </c>
      <c r="AV135" s="102">
        <f>'M18-2 2026 Version 1'!L72</f>
        <v>1</v>
      </c>
      <c r="AW135" s="102" t="str">
        <f>'M18-2 2026 Version 1'!N72</f>
        <v>C3</v>
      </c>
      <c r="AX135" s="102" t="str">
        <f>'M18-2 2026 Version 1'!R72</f>
        <v>B2</v>
      </c>
      <c r="AY135" s="102" t="str">
        <f>'M18-2 2026 Version 1'!AB72</f>
        <v>HAPI</v>
      </c>
      <c r="AZ135" s="102" t="str">
        <f>'M18-2 2026 Version 1'!AF72</f>
        <v>BCH2</v>
      </c>
      <c r="BA135" s="102" t="str">
        <f>'M18-2 2026 Version 1'!AK72</f>
        <v>B3</v>
      </c>
      <c r="BB135" s="28" t="str">
        <f t="shared" si="3"/>
        <v>M18-2</v>
      </c>
      <c r="BC135" s="25">
        <v>46173</v>
      </c>
      <c r="BD135" s="22" t="str">
        <f t="shared" si="4"/>
        <v xml:space="preserve">NN / Feld </v>
      </c>
    </row>
    <row r="136" spans="44:56" x14ac:dyDescent="0.2">
      <c r="AR136" s="28" t="str">
        <f>'M18-2 2026 Version 1'!A73</f>
        <v>M18-2</v>
      </c>
      <c r="AS136" s="22">
        <f>'M18-2 2026 Version 1'!D73</f>
        <v>133</v>
      </c>
      <c r="AT136" s="151" t="str">
        <f>'M18-2 2026 Version 1'!F73</f>
        <v>F</v>
      </c>
      <c r="AU136" s="101" t="str">
        <f>'M18-2 2026 Version 1'!I73</f>
        <v>13:20</v>
      </c>
      <c r="AV136" s="102">
        <f>'M18-2 2026 Version 1'!L73</f>
        <v>2</v>
      </c>
      <c r="AW136" s="102" t="str">
        <f>'M18-2 2026 Version 1'!N73</f>
        <v>B1</v>
      </c>
      <c r="AX136" s="102" t="str">
        <f>'M18-2 2026 Version 1'!R73</f>
        <v>C1</v>
      </c>
      <c r="AY136" s="102" t="str">
        <f>'M18-2 2026 Version 1'!AB73</f>
        <v>WSV</v>
      </c>
      <c r="AZ136" s="102" t="str">
        <f>'M18-2 2026 Version 1'!AF73</f>
        <v>TOWE2</v>
      </c>
      <c r="BA136" s="102" t="str">
        <f>'M18-2 2026 Version 1'!AK73</f>
        <v>A1</v>
      </c>
      <c r="BB136" s="28" t="str">
        <f t="shared" si="3"/>
        <v>M18-2</v>
      </c>
      <c r="BC136" s="25">
        <v>46173</v>
      </c>
      <c r="BD136" s="22" t="str">
        <f t="shared" si="4"/>
        <v xml:space="preserve">NN / Feld </v>
      </c>
    </row>
    <row r="137" spans="44:56" x14ac:dyDescent="0.2">
      <c r="AR137" s="28" t="str">
        <f>'M18-2 2026 Version 1'!A74</f>
        <v>M18-2</v>
      </c>
      <c r="AS137" s="22">
        <f>'M18-2 2026 Version 1'!D74</f>
        <v>134</v>
      </c>
      <c r="AT137" s="151" t="str">
        <f>'M18-2 2026 Version 1'!F74</f>
        <v>E</v>
      </c>
      <c r="AU137" s="101" t="str">
        <f>'M18-2 2026 Version 1'!I74</f>
        <v>14:10</v>
      </c>
      <c r="AV137" s="102">
        <f>'M18-2 2026 Version 1'!L74</f>
        <v>1</v>
      </c>
      <c r="AW137" s="102" t="str">
        <f>'M18-2 2026 Version 1'!N74</f>
        <v>D3</v>
      </c>
      <c r="AX137" s="102" t="str">
        <f>'M18-2 2026 Version 1'!R74</f>
        <v>A2</v>
      </c>
      <c r="AY137" s="102" t="str">
        <f>'M18-2 2026 Version 1'!AB74</f>
        <v>BCH2</v>
      </c>
      <c r="AZ137" s="102" t="str">
        <f>'M18-2 2026 Version 1'!AF74</f>
        <v>KKNT</v>
      </c>
      <c r="BA137" s="102" t="str">
        <f>'M18-2 2026 Version 1'!AK74</f>
        <v>B2</v>
      </c>
      <c r="BB137" s="28" t="str">
        <f t="shared" si="3"/>
        <v>M18-2</v>
      </c>
      <c r="BC137" s="25">
        <v>46173</v>
      </c>
      <c r="BD137" s="22" t="str">
        <f t="shared" si="4"/>
        <v xml:space="preserve">NN / Feld </v>
      </c>
    </row>
    <row r="138" spans="44:56" x14ac:dyDescent="0.2">
      <c r="AR138" s="28" t="str">
        <f>'M18-2 2026 Version 1'!A75</f>
        <v>M18-2</v>
      </c>
      <c r="AS138" s="22">
        <f>'M18-2 2026 Version 1'!D75</f>
        <v>135</v>
      </c>
      <c r="AT138" s="151" t="str">
        <f>'M18-2 2026 Version 1'!F75</f>
        <v>E</v>
      </c>
      <c r="AU138" s="101" t="str">
        <f>'M18-2 2026 Version 1'!I75</f>
        <v>14:10</v>
      </c>
      <c r="AV138" s="102">
        <f>'M18-2 2026 Version 1'!L75</f>
        <v>1</v>
      </c>
      <c r="AW138" s="102" t="str">
        <f>'M18-2 2026 Version 1'!N75</f>
        <v>A1</v>
      </c>
      <c r="AX138" s="102" t="str">
        <f>'M18-2 2026 Version 1'!R75</f>
        <v>D2</v>
      </c>
      <c r="AY138" s="102" t="str">
        <f>'M18-2 2026 Version 1'!AB75</f>
        <v>MTVL2</v>
      </c>
      <c r="AZ138" s="102" t="str">
        <f>'M18-2 2026 Version 1'!AF75</f>
        <v>HTS</v>
      </c>
      <c r="BA138" s="102" t="str">
        <f>'M18-2 2026 Version 1'!AK75</f>
        <v>C1</v>
      </c>
      <c r="BB138" s="28" t="str">
        <f t="shared" si="3"/>
        <v>M18-2</v>
      </c>
      <c r="BC138" s="25">
        <v>46173</v>
      </c>
      <c r="BD138" s="22" t="str">
        <f t="shared" si="4"/>
        <v xml:space="preserve">NN / Feld </v>
      </c>
    </row>
    <row r="139" spans="44:56" x14ac:dyDescent="0.2">
      <c r="AR139" s="28" t="str">
        <f>'M18-2 2026 Version 1'!A79</f>
        <v>M18-2</v>
      </c>
      <c r="AS139" s="22">
        <f>'M18-2 2026 Version 1'!D79</f>
        <v>136</v>
      </c>
      <c r="AT139" s="151" t="str">
        <f>'M18-2 2026 Version 1'!F79</f>
        <v>E</v>
      </c>
      <c r="AU139" s="101" t="str">
        <f>'M18-2 2026 Version 1'!I79</f>
        <v>15.00</v>
      </c>
      <c r="AV139" s="102">
        <f>'M18-2 2026 Version 1'!L79</f>
        <v>1</v>
      </c>
      <c r="AW139" s="102" t="str">
        <f>'M18-2 2026 Version 1'!N79</f>
        <v>D1</v>
      </c>
      <c r="AX139" s="102" t="str">
        <f>'M18-2 2026 Version 1'!R79</f>
        <v>A3</v>
      </c>
      <c r="AY139" s="102" t="str">
        <f>'M18-2 2026 Version 1'!AB79</f>
        <v>KKNT</v>
      </c>
      <c r="AZ139" s="102" t="str">
        <f>'M18-2 2026 Version 1'!AF79</f>
        <v>BCH2</v>
      </c>
      <c r="BA139" s="102" t="str">
        <f>'M18-2 2026 Version 1'!AK79</f>
        <v>D3</v>
      </c>
      <c r="BB139" s="28" t="str">
        <f t="shared" si="3"/>
        <v>M18-2</v>
      </c>
      <c r="BC139" s="25">
        <v>46173</v>
      </c>
      <c r="BD139" s="22" t="str">
        <f t="shared" si="4"/>
        <v xml:space="preserve">NN / Feld </v>
      </c>
    </row>
    <row r="140" spans="44:56" x14ac:dyDescent="0.2">
      <c r="AR140" s="28" t="str">
        <f>'M18-2 2026 Version 1'!A80</f>
        <v>M18-2</v>
      </c>
      <c r="AS140" s="22">
        <f>'M18-2 2026 Version 1'!D80</f>
        <v>137</v>
      </c>
      <c r="AT140" s="151" t="str">
        <f>'M18-2 2026 Version 1'!F80</f>
        <v>F</v>
      </c>
      <c r="AU140" s="101" t="str">
        <f>'M18-2 2026 Version 1'!I80</f>
        <v>15.00</v>
      </c>
      <c r="AV140" s="102">
        <f>'M18-2 2026 Version 1'!L80</f>
        <v>2</v>
      </c>
      <c r="AW140" s="102" t="str">
        <f>'M18-2 2026 Version 1'!N80</f>
        <v>B3</v>
      </c>
      <c r="AX140" s="102" t="str">
        <f>'M18-2 2026 Version 1'!R80</f>
        <v>C1</v>
      </c>
      <c r="AY140" s="102" t="str">
        <f>'M18-2 2026 Version 1'!AB80</f>
        <v>WSV</v>
      </c>
      <c r="AZ140" s="102" t="str">
        <f>'M18-2 2026 Version 1'!AF80</f>
        <v>TOWE2</v>
      </c>
      <c r="BA140" s="102" t="str">
        <f>'M18-2 2026 Version 1'!AK80</f>
        <v>D2</v>
      </c>
      <c r="BB140" s="28" t="str">
        <f t="shared" si="3"/>
        <v>M18-2</v>
      </c>
      <c r="BC140" s="25">
        <v>46173</v>
      </c>
      <c r="BD140" s="22" t="str">
        <f t="shared" si="4"/>
        <v xml:space="preserve">NN / Feld </v>
      </c>
    </row>
    <row r="141" spans="44:56" x14ac:dyDescent="0.2">
      <c r="AR141" s="28" t="str">
        <f>'M18-2 2026 Version 1'!A81</f>
        <v>M18-2</v>
      </c>
      <c r="AS141" s="22">
        <f>'M18-2 2026 Version 1'!D81</f>
        <v>138</v>
      </c>
      <c r="AT141" s="151" t="str">
        <f>'M18-2 2026 Version 1'!F81</f>
        <v>F</v>
      </c>
      <c r="AU141" s="101" t="str">
        <f>'M18-2 2026 Version 1'!I81</f>
        <v>15:50</v>
      </c>
      <c r="AV141" s="102">
        <f>'M18-2 2026 Version 1'!L81</f>
        <v>1</v>
      </c>
      <c r="AW141" s="102" t="str">
        <f>'M18-2 2026 Version 1'!N81</f>
        <v>B1</v>
      </c>
      <c r="AX141" s="102" t="str">
        <f>'M18-2 2026 Version 1'!R81</f>
        <v>C3</v>
      </c>
      <c r="AY141" s="102" t="str">
        <f>'M18-2 2026 Version 1'!AB81</f>
        <v>BCH2</v>
      </c>
      <c r="AZ141" s="102" t="str">
        <f>'M18-2 2026 Version 1'!AF81</f>
        <v>WSV</v>
      </c>
      <c r="BA141" s="102" t="str">
        <f>'M18-2 2026 Version 1'!AK81</f>
        <v>A3</v>
      </c>
      <c r="BB141" s="28" t="str">
        <f t="shared" si="3"/>
        <v>M18-2</v>
      </c>
      <c r="BC141" s="25">
        <v>46173</v>
      </c>
      <c r="BD141" s="22" t="str">
        <f t="shared" si="4"/>
        <v xml:space="preserve">NN / Feld </v>
      </c>
    </row>
    <row r="142" spans="44:56" x14ac:dyDescent="0.2">
      <c r="AR142" s="28" t="str">
        <f>'M18-2 2026 Version 1'!A82</f>
        <v>M18-2</v>
      </c>
      <c r="AS142" s="22">
        <f>'M18-2 2026 Version 1'!D82</f>
        <v>139</v>
      </c>
      <c r="AT142" s="151" t="str">
        <f>'M18-2 2026 Version 1'!F82</f>
        <v>F</v>
      </c>
      <c r="AU142" s="101" t="str">
        <f>'M18-2 2026 Version 1'!I82</f>
        <v>15:50</v>
      </c>
      <c r="AV142" s="102">
        <f>'M18-2 2026 Version 1'!L82</f>
        <v>2</v>
      </c>
      <c r="AW142" s="102" t="str">
        <f>'M18-2 2026 Version 1'!N82</f>
        <v>B2</v>
      </c>
      <c r="AX142" s="102" t="str">
        <f>'M18-2 2026 Version 1'!R82</f>
        <v>C2</v>
      </c>
      <c r="AY142" s="102" t="str">
        <f>'M18-2 2026 Version 1'!AB82</f>
        <v>TOWE2</v>
      </c>
      <c r="AZ142" s="102" t="str">
        <f>'M18-2 2026 Version 1'!AF82</f>
        <v>MTVL2</v>
      </c>
      <c r="BA142" s="102" t="str">
        <f>'M18-2 2026 Version 1'!AK82</f>
        <v>C1</v>
      </c>
      <c r="BB142" s="28" t="str">
        <f t="shared" si="3"/>
        <v>M18-2</v>
      </c>
      <c r="BC142" s="25">
        <v>46173</v>
      </c>
      <c r="BD142" s="22" t="str">
        <f t="shared" si="4"/>
        <v xml:space="preserve">NN / Feld </v>
      </c>
    </row>
    <row r="143" spans="44:56" x14ac:dyDescent="0.2">
      <c r="AR143" s="28" t="str">
        <f>'M18-2 2026 Version 1'!A86</f>
        <v>M18-2</v>
      </c>
      <c r="AS143" s="22">
        <f>'M18-2 2026 Version 1'!D86</f>
        <v>140</v>
      </c>
      <c r="AT143" s="151" t="str">
        <f>'M18-2 2026 Version 1'!F86</f>
        <v>Pl 7</v>
      </c>
      <c r="AU143" s="101" t="str">
        <f>'M18-2 2026 Version 1'!I86</f>
        <v>17:00</v>
      </c>
      <c r="AV143" s="102">
        <f>'M18-2 2026 Version 1'!L86</f>
        <v>1</v>
      </c>
      <c r="AW143" s="102" t="str">
        <f>'M18-2 2026 Version 1'!N86</f>
        <v>F4</v>
      </c>
      <c r="AX143" s="102" t="str">
        <f>'M18-2 2026 Version 1'!R86</f>
        <v>E4</v>
      </c>
      <c r="AY143" s="102" t="str">
        <f>'M18-2 2026 Version 1'!AB86</f>
        <v>MTVL2</v>
      </c>
      <c r="AZ143" s="102" t="str">
        <f>'M18-2 2026 Version 1'!AF86</f>
        <v>BCH2</v>
      </c>
      <c r="BA143" s="102" t="str">
        <f>'M18-2 2026 Version 1'!AK86</f>
        <v>F2</v>
      </c>
      <c r="BB143" s="28" t="str">
        <f t="shared" si="3"/>
        <v>M18-2</v>
      </c>
      <c r="BC143" s="25">
        <v>46173</v>
      </c>
      <c r="BD143" s="22" t="str">
        <f t="shared" ref="BD143:BD146" si="5">IF(OR(AV143=3,AV143=4),"PEPE1 / Feld ","NN / Feld ")</f>
        <v xml:space="preserve">NN / Feld </v>
      </c>
    </row>
    <row r="144" spans="44:56" x14ac:dyDescent="0.2">
      <c r="AR144" s="28" t="str">
        <f>'M18-2 2026 Version 1'!A87</f>
        <v>M18-2</v>
      </c>
      <c r="AS144" s="22">
        <f>'M18-2 2026 Version 1'!D87</f>
        <v>141</v>
      </c>
      <c r="AT144" s="151" t="str">
        <f>'M18-2 2026 Version 1'!F87</f>
        <v>Pl 5</v>
      </c>
      <c r="AU144" s="101" t="str">
        <f>'M18-2 2026 Version 1'!I87</f>
        <v>17:00</v>
      </c>
      <c r="AV144" s="102">
        <f>'M18-2 2026 Version 1'!L87</f>
        <v>2</v>
      </c>
      <c r="AW144" s="102" t="str">
        <f>'M18-2 2026 Version 1'!N87</f>
        <v>E3</v>
      </c>
      <c r="AX144" s="102" t="str">
        <f>'M18-2 2026 Version 1'!R87</f>
        <v>F3</v>
      </c>
      <c r="AY144" s="102" t="str">
        <f>'M18-2 2026 Version 1'!AB87</f>
        <v>KKNT</v>
      </c>
      <c r="AZ144" s="102" t="str">
        <f>'M18-2 2026 Version 1'!AF87</f>
        <v>WSV</v>
      </c>
      <c r="BA144" s="102" t="str">
        <f>'M18-2 2026 Version 1'!AK87</f>
        <v>E1</v>
      </c>
      <c r="BB144" s="28" t="str">
        <f t="shared" si="3"/>
        <v>M18-2</v>
      </c>
      <c r="BC144" s="25">
        <v>46173</v>
      </c>
      <c r="BD144" s="22" t="str">
        <f t="shared" si="5"/>
        <v xml:space="preserve">NN / Feld </v>
      </c>
    </row>
    <row r="145" spans="44:56" x14ac:dyDescent="0.2">
      <c r="AR145" s="28" t="str">
        <f>'M18-2 2026 Version 1'!A88</f>
        <v>M18-2</v>
      </c>
      <c r="AS145" s="22">
        <f>'M18-2 2026 Version 1'!D88</f>
        <v>142</v>
      </c>
      <c r="AT145" s="151" t="str">
        <f>'M18-2 2026 Version 1'!F88</f>
        <v>Pl 3</v>
      </c>
      <c r="AU145" s="101" t="str">
        <f>'M18-2 2026 Version 1'!I88</f>
        <v>17:50</v>
      </c>
      <c r="AV145" s="102">
        <f>'M18-2 2026 Version 1'!L88</f>
        <v>1</v>
      </c>
      <c r="AW145" s="102" t="str">
        <f>'M18-2 2026 Version 1'!N88</f>
        <v>F2</v>
      </c>
      <c r="AX145" s="102" t="str">
        <f>'M18-2 2026 Version 1'!R88</f>
        <v>E2</v>
      </c>
      <c r="AY145" s="102" t="str">
        <f>'M18-2 2026 Version 1'!AB88</f>
        <v>TOWE2</v>
      </c>
      <c r="AZ145" s="102" t="str">
        <f>'M18-2 2026 Version 1'!AF88</f>
        <v>MTVL2</v>
      </c>
      <c r="BA145" s="102" t="str">
        <f>'M18-2 2026 Version 1'!AK88</f>
        <v>F4</v>
      </c>
      <c r="BB145" s="28" t="str">
        <f t="shared" si="3"/>
        <v>M18-2</v>
      </c>
      <c r="BC145" s="25">
        <v>46173</v>
      </c>
      <c r="BD145" s="22" t="str">
        <f t="shared" si="5"/>
        <v xml:space="preserve">NN / Feld </v>
      </c>
    </row>
    <row r="146" spans="44:56" x14ac:dyDescent="0.2">
      <c r="AR146" s="28" t="str">
        <f>'M18-2 2026 Version 1'!A89</f>
        <v>M18-2</v>
      </c>
      <c r="AS146" s="22">
        <f>'M18-2 2026 Version 1'!D89</f>
        <v>143</v>
      </c>
      <c r="AT146" s="151" t="str">
        <f>'M18-2 2026 Version 1'!F89</f>
        <v>Pl 1</v>
      </c>
      <c r="AU146" s="101" t="str">
        <f>'M18-2 2026 Version 1'!I89</f>
        <v>17:50</v>
      </c>
      <c r="AV146" s="102">
        <f>'M18-2 2026 Version 1'!L89</f>
        <v>2</v>
      </c>
      <c r="AW146" s="102" t="str">
        <f>'M18-2 2026 Version 1'!N89</f>
        <v>E1</v>
      </c>
      <c r="AX146" s="102" t="str">
        <f>'M18-2 2026 Version 1'!R89</f>
        <v>F1</v>
      </c>
      <c r="AY146" s="102" t="str">
        <f>'M18-2 2026 Version 1'!AB89</f>
        <v>WSV</v>
      </c>
      <c r="AZ146" s="102" t="str">
        <f>'M18-2 2026 Version 1'!AF89</f>
        <v>KKNT</v>
      </c>
      <c r="BA146" s="102" t="str">
        <f>'M18-2 2026 Version 1'!AK89</f>
        <v>E3</v>
      </c>
      <c r="BB146" s="28" t="str">
        <f t="shared" si="3"/>
        <v>M18-2</v>
      </c>
      <c r="BC146" s="25">
        <v>46173</v>
      </c>
      <c r="BD146" s="22" t="str">
        <f t="shared" si="5"/>
        <v xml:space="preserve">NN / Feld </v>
      </c>
    </row>
    <row r="147" spans="44:56" x14ac:dyDescent="0.2">
      <c r="AR147" s="28" t="str">
        <f>'M18-1 2026 Version 1'!A31</f>
        <v>M18-1</v>
      </c>
      <c r="AS147" s="22">
        <f>'M18-1 2026 Version 1'!D31</f>
        <v>1</v>
      </c>
      <c r="AT147" s="151" t="str">
        <f>'M18-1 2026 Version 1'!F31</f>
        <v>A</v>
      </c>
      <c r="AU147" s="101" t="str">
        <f>'M18-1 2026 Version 1'!I31</f>
        <v>10:00</v>
      </c>
      <c r="AV147" s="102">
        <f>'M18-1 2026 Version 1'!L31</f>
        <v>1</v>
      </c>
      <c r="AW147" s="102" t="str">
        <f>'M18-1 2026 Version 1'!N31</f>
        <v>BCH1</v>
      </c>
      <c r="AX147" s="102" t="str">
        <f>'M18-1 2026 Version 1'!R31</f>
        <v>R2-1</v>
      </c>
      <c r="AY147" s="102" t="str">
        <f>'M18-1 2026 Version 1'!AB31</f>
        <v>NN</v>
      </c>
      <c r="AZ147" s="102" t="str">
        <f>'M18-1 2026 Version 1'!AF31</f>
        <v>NN</v>
      </c>
      <c r="BA147" s="102" t="str">
        <f>'M18-1 2026 Version 1'!AK31</f>
        <v>MTVL</v>
      </c>
      <c r="BB147" s="28" t="str">
        <f t="shared" ref="BB147" si="6">AR147</f>
        <v>M18-1</v>
      </c>
      <c r="BC147" s="25">
        <v>46179</v>
      </c>
      <c r="BD147" s="22" t="str">
        <f>IF(OR(AV147=3,AV147=4),"PEPE1 / Feld ","KALT / Feld ")</f>
        <v xml:space="preserve">KALT / Feld </v>
      </c>
    </row>
    <row r="148" spans="44:56" x14ac:dyDescent="0.2">
      <c r="AR148" s="28" t="str">
        <f>'M18-1 2026 Version 1'!A32</f>
        <v>M18-1</v>
      </c>
      <c r="AS148" s="22">
        <f>'M18-1 2026 Version 1'!D32</f>
        <v>2</v>
      </c>
      <c r="AT148" s="151" t="str">
        <f>'M18-1 2026 Version 1'!F32</f>
        <v>B</v>
      </c>
      <c r="AU148" s="101" t="str">
        <f>'M18-1 2026 Version 1'!I32</f>
        <v>10:00</v>
      </c>
      <c r="AV148" s="102">
        <f>'M18-1 2026 Version 1'!L32</f>
        <v>2</v>
      </c>
      <c r="AW148" s="102" t="str">
        <f>'M18-1 2026 Version 1'!N32</f>
        <v>R2-3</v>
      </c>
      <c r="AX148" s="102" t="str">
        <f>'M18-1 2026 Version 1'!R32</f>
        <v>TSGB</v>
      </c>
      <c r="AY148" s="102" t="str">
        <f>'M18-1 2026 Version 1'!AB32</f>
        <v>NN</v>
      </c>
      <c r="AZ148" s="102" t="str">
        <f>'M18-1 2026 Version 1'!AF32</f>
        <v>NN</v>
      </c>
      <c r="BA148" s="102" t="str">
        <f>'M18-1 2026 Version 1'!AK32</f>
        <v>R2-2</v>
      </c>
      <c r="BB148" s="28" t="str">
        <f t="shared" ref="BB148:BB165" si="7">AR148</f>
        <v>M18-1</v>
      </c>
      <c r="BC148" s="25">
        <v>46179</v>
      </c>
      <c r="BD148" s="22" t="str">
        <f t="shared" ref="BD148:BD165" si="8">IF(OR(AV148=3,AV148=4),"PEPE1 / Feld ","KALT / Feld ")</f>
        <v xml:space="preserve">KALT / Feld </v>
      </c>
    </row>
    <row r="149" spans="44:56" x14ac:dyDescent="0.2">
      <c r="AR149" s="28" t="str">
        <f>'M18-1 2026 Version 1'!A33</f>
        <v>M18-1</v>
      </c>
      <c r="AS149" s="22">
        <f>'M18-1 2026 Version 1'!D33</f>
        <v>3</v>
      </c>
      <c r="AT149" s="151" t="str">
        <f>'M18-1 2026 Version 1'!F33</f>
        <v>D</v>
      </c>
      <c r="AU149" s="101" t="str">
        <f>'M18-1 2026 Version 1'!I33</f>
        <v>11:00</v>
      </c>
      <c r="AV149" s="102">
        <f>'M18-1 2026 Version 1'!L33</f>
        <v>1</v>
      </c>
      <c r="AW149" s="102" t="str">
        <f>'M18-1 2026 Version 1'!N33</f>
        <v>R2-2</v>
      </c>
      <c r="AX149" s="102" t="str">
        <f>'M18-1 2026 Version 1'!R33</f>
        <v>MTVL</v>
      </c>
      <c r="AY149" s="102" t="str">
        <f>'M18-1 2026 Version 1'!AB33</f>
        <v>NN</v>
      </c>
      <c r="AZ149" s="102" t="str">
        <f>'M18-1 2026 Version 1'!AF33</f>
        <v>NN</v>
      </c>
      <c r="BA149" s="102" t="str">
        <f>'M18-1 2026 Version 1'!AK33</f>
        <v>TSGB</v>
      </c>
      <c r="BB149" s="28" t="str">
        <f t="shared" si="7"/>
        <v>M18-1</v>
      </c>
      <c r="BC149" s="25">
        <v>46179</v>
      </c>
      <c r="BD149" s="22" t="str">
        <f t="shared" si="8"/>
        <v xml:space="preserve">KALT / Feld </v>
      </c>
    </row>
    <row r="150" spans="44:56" x14ac:dyDescent="0.2">
      <c r="AR150" s="28" t="str">
        <f>'M18-1 2026 Version 1'!A36</f>
        <v>M18-1</v>
      </c>
      <c r="AS150" s="22">
        <f>'M18-1 2026 Version 1'!D36</f>
        <v>4</v>
      </c>
      <c r="AT150" s="151" t="str">
        <f>'M18-1 2026 Version 1'!F36</f>
        <v>A</v>
      </c>
      <c r="AU150" s="101" t="str">
        <f>'M18-1 2026 Version 1'!I36</f>
        <v>12:00</v>
      </c>
      <c r="AV150" s="102">
        <f>'M18-1 2026 Version 1'!L36</f>
        <v>1</v>
      </c>
      <c r="AW150" s="102" t="str">
        <f>'M18-1 2026 Version 1'!N36</f>
        <v>R2-1</v>
      </c>
      <c r="AX150" s="102" t="str">
        <f>'M18-1 2026 Version 1'!R36</f>
        <v>R2-4</v>
      </c>
      <c r="AY150" s="102" t="str">
        <f>'M18-1 2026 Version 1'!AB36</f>
        <v>NN</v>
      </c>
      <c r="AZ150" s="102" t="str">
        <f>'M18-1 2026 Version 1'!AF36</f>
        <v>NN</v>
      </c>
      <c r="BA150" s="102" t="str">
        <f>'M18-1 2026 Version 1'!AK36</f>
        <v>RIST</v>
      </c>
      <c r="BB150" s="28" t="str">
        <f t="shared" si="7"/>
        <v>M18-1</v>
      </c>
      <c r="BC150" s="25">
        <v>46179</v>
      </c>
      <c r="BD150" s="22" t="str">
        <f t="shared" si="8"/>
        <v xml:space="preserve">KALT / Feld </v>
      </c>
    </row>
    <row r="151" spans="44:56" x14ac:dyDescent="0.2">
      <c r="AR151" s="28" t="str">
        <f>'M18-1 2026 Version 1'!A37</f>
        <v>M18-1</v>
      </c>
      <c r="AS151" s="22">
        <f>'M18-1 2026 Version 1'!D37</f>
        <v>5</v>
      </c>
      <c r="AT151" s="151" t="str">
        <f>'M18-1 2026 Version 1'!F37</f>
        <v>B</v>
      </c>
      <c r="AU151" s="101" t="str">
        <f>'M18-1 2026 Version 1'!I37</f>
        <v>12:00</v>
      </c>
      <c r="AV151" s="102">
        <f>'M18-1 2026 Version 1'!L37</f>
        <v>2</v>
      </c>
      <c r="AW151" s="102" t="str">
        <f>'M18-1 2026 Version 1'!N37</f>
        <v>HHT</v>
      </c>
      <c r="AX151" s="102" t="str">
        <f>'M18-1 2026 Version 1'!R37</f>
        <v>R2-3</v>
      </c>
      <c r="AY151" s="102" t="str">
        <f>'M18-1 2026 Version 1'!AB37</f>
        <v>NN</v>
      </c>
      <c r="AZ151" s="102" t="str">
        <f>'M18-1 2026 Version 1'!AF37</f>
        <v>NN</v>
      </c>
      <c r="BA151" s="102" t="str">
        <f>'M18-1 2026 Version 1'!AK37</f>
        <v>TURA</v>
      </c>
      <c r="BB151" s="28" t="str">
        <f t="shared" si="7"/>
        <v>M18-1</v>
      </c>
      <c r="BC151" s="25">
        <v>46179</v>
      </c>
      <c r="BD151" s="22" t="str">
        <f t="shared" si="8"/>
        <v xml:space="preserve">KALT / Feld </v>
      </c>
    </row>
    <row r="152" spans="44:56" x14ac:dyDescent="0.2">
      <c r="AR152" s="28" t="str">
        <f>'M18-1 2026 Version 1'!A38</f>
        <v>M18-1</v>
      </c>
      <c r="AS152" s="22">
        <f>'M18-1 2026 Version 1'!D38</f>
        <v>6</v>
      </c>
      <c r="AT152" s="151" t="str">
        <f>'M18-1 2026 Version 1'!F38</f>
        <v>C</v>
      </c>
      <c r="AU152" s="101" t="str">
        <f>'M18-1 2026 Version 1'!I38</f>
        <v>13:00</v>
      </c>
      <c r="AV152" s="102">
        <f>'M18-1 2026 Version 1'!L38</f>
        <v>1</v>
      </c>
      <c r="AW152" s="102" t="str">
        <f>'M18-1 2026 Version 1'!N38</f>
        <v>ETV</v>
      </c>
      <c r="AX152" s="102" t="str">
        <f>'M18-1 2026 Version 1'!R38</f>
        <v>RIST</v>
      </c>
      <c r="AY152" s="102" t="str">
        <f>'M18-1 2026 Version 1'!AB38</f>
        <v>NN</v>
      </c>
      <c r="AZ152" s="102" t="str">
        <f>'M18-1 2026 Version 1'!AF38</f>
        <v>NN</v>
      </c>
      <c r="BA152" s="102" t="str">
        <f>'M18-1 2026 Version 1'!AK38</f>
        <v>R2-1</v>
      </c>
      <c r="BB152" s="28" t="str">
        <f t="shared" si="7"/>
        <v>M18-1</v>
      </c>
      <c r="BC152" s="25">
        <v>46179</v>
      </c>
      <c r="BD152" s="22" t="str">
        <f t="shared" si="8"/>
        <v xml:space="preserve">KALT / Feld </v>
      </c>
    </row>
    <row r="153" spans="44:56" x14ac:dyDescent="0.2">
      <c r="AR153" s="28" t="str">
        <f>'M18-1 2026 Version 1'!A39</f>
        <v>M18-1</v>
      </c>
      <c r="AS153" s="22">
        <f>'M18-1 2026 Version 1'!D39</f>
        <v>7</v>
      </c>
      <c r="AT153" s="151" t="str">
        <f>'M18-1 2026 Version 1'!F39</f>
        <v>D</v>
      </c>
      <c r="AU153" s="101" t="str">
        <f>'M18-1 2026 Version 1'!I39</f>
        <v>13:00</v>
      </c>
      <c r="AV153" s="102">
        <f>'M18-1 2026 Version 1'!L39</f>
        <v>2</v>
      </c>
      <c r="AW153" s="102" t="str">
        <f>'M18-1 2026 Version 1'!N39</f>
        <v>TURA</v>
      </c>
      <c r="AX153" s="102" t="str">
        <f>'M18-1 2026 Version 1'!R39</f>
        <v>R2-2</v>
      </c>
      <c r="AY153" s="102" t="str">
        <f>'M18-1 2026 Version 1'!AB39</f>
        <v>NN</v>
      </c>
      <c r="AZ153" s="102" t="str">
        <f>'M18-1 2026 Version 1'!AF39</f>
        <v>NN</v>
      </c>
      <c r="BA153" s="102" t="str">
        <f>'M18-1 2026 Version 1'!AK39</f>
        <v>HHT</v>
      </c>
      <c r="BB153" s="28" t="str">
        <f t="shared" si="7"/>
        <v>M18-1</v>
      </c>
      <c r="BC153" s="25">
        <v>46179</v>
      </c>
      <c r="BD153" s="22" t="str">
        <f t="shared" si="8"/>
        <v xml:space="preserve">KALT / Feld </v>
      </c>
    </row>
    <row r="154" spans="44:56" x14ac:dyDescent="0.2">
      <c r="AR154" s="28" t="str">
        <f>'M18-1 2026 Version 1'!A42</f>
        <v>M18-1</v>
      </c>
      <c r="AS154" s="22">
        <f>'M18-1 2026 Version 1'!D42</f>
        <v>8</v>
      </c>
      <c r="AT154" s="151" t="str">
        <f>'M18-1 2026 Version 1'!F42</f>
        <v>A</v>
      </c>
      <c r="AU154" s="101" t="str">
        <f>'M18-1 2026 Version 1'!I42</f>
        <v>14:00</v>
      </c>
      <c r="AV154" s="102">
        <f>'M18-1 2026 Version 1'!L42</f>
        <v>2</v>
      </c>
      <c r="AW154" s="102" t="str">
        <f>'M18-1 2026 Version 1'!N42</f>
        <v>R2-4</v>
      </c>
      <c r="AX154" s="102" t="str">
        <f>'M18-1 2026 Version 1'!R42</f>
        <v>BCH1</v>
      </c>
      <c r="AY154" s="102" t="str">
        <f>'M18-1 2026 Version 1'!AB42</f>
        <v>NN</v>
      </c>
      <c r="AZ154" s="102" t="str">
        <f>'M18-1 2026 Version 1'!AF42</f>
        <v>NN</v>
      </c>
      <c r="BA154" s="102" t="str">
        <f>'M18-1 2026 Version 1'!AK42</f>
        <v>ETV</v>
      </c>
      <c r="BB154" s="28" t="str">
        <f t="shared" si="7"/>
        <v>M18-1</v>
      </c>
      <c r="BC154" s="25">
        <v>46179</v>
      </c>
      <c r="BD154" s="22" t="str">
        <f t="shared" si="8"/>
        <v xml:space="preserve">KALT / Feld </v>
      </c>
    </row>
    <row r="155" spans="44:56" x14ac:dyDescent="0.2">
      <c r="AR155" s="28" t="str">
        <f>'M18-1 2026 Version 1'!A43</f>
        <v>M18-1</v>
      </c>
      <c r="AS155" s="22">
        <f>'M18-1 2026 Version 1'!D43</f>
        <v>9</v>
      </c>
      <c r="AT155" s="151" t="str">
        <f>'M18-1 2026 Version 1'!F43</f>
        <v>B</v>
      </c>
      <c r="AU155" s="101" t="str">
        <f>'M18-1 2026 Version 1'!I43</f>
        <v>14:00</v>
      </c>
      <c r="AV155" s="102">
        <f>'M18-1 2026 Version 1'!L43</f>
        <v>1</v>
      </c>
      <c r="AW155" s="102" t="str">
        <f>'M18-1 2026 Version 1'!N43</f>
        <v>TSGB</v>
      </c>
      <c r="AX155" s="102" t="str">
        <f>'M18-1 2026 Version 1'!R43</f>
        <v>HHT</v>
      </c>
      <c r="AY155" s="102" t="str">
        <f>'M18-1 2026 Version 1'!AB43</f>
        <v>NN</v>
      </c>
      <c r="AZ155" s="102" t="str">
        <f>'M18-1 2026 Version 1'!AF43</f>
        <v>NN</v>
      </c>
      <c r="BA155" s="102" t="str">
        <f>'M18-1 2026 Version 1'!AK43</f>
        <v>R2-3</v>
      </c>
      <c r="BB155" s="28" t="str">
        <f t="shared" si="7"/>
        <v>M18-1</v>
      </c>
      <c r="BC155" s="25">
        <v>46179</v>
      </c>
      <c r="BD155" s="22" t="str">
        <f t="shared" si="8"/>
        <v xml:space="preserve">KALT / Feld </v>
      </c>
    </row>
    <row r="156" spans="44:56" x14ac:dyDescent="0.2">
      <c r="AR156" s="28" t="str">
        <f>'M18-1 2026 Version 1'!A44</f>
        <v>M18-1</v>
      </c>
      <c r="AS156" s="22">
        <f>'M18-1 2026 Version 1'!D44</f>
        <v>10</v>
      </c>
      <c r="AT156" s="151" t="str">
        <f>'M18-1 2026 Version 1'!F44</f>
        <v>C</v>
      </c>
      <c r="AU156" s="101" t="str">
        <f>'M18-1 2026 Version 1'!I44</f>
        <v>15:00</v>
      </c>
      <c r="AV156" s="102">
        <f>'M18-1 2026 Version 1'!L44</f>
        <v>2</v>
      </c>
      <c r="AW156" s="102" t="str">
        <f>'M18-1 2026 Version 1'!N44</f>
        <v>RIST</v>
      </c>
      <c r="AX156" s="102" t="str">
        <f>'M18-1 2026 Version 1'!R44</f>
        <v>ETV</v>
      </c>
      <c r="AY156" s="102" t="str">
        <f>'M18-1 2026 Version 1'!AB44</f>
        <v>NN</v>
      </c>
      <c r="AZ156" s="102" t="str">
        <f>'M18-1 2026 Version 1'!AF44</f>
        <v>NN</v>
      </c>
      <c r="BA156" s="102" t="str">
        <f>'M18-1 2026 Version 1'!AK44</f>
        <v>BCH1</v>
      </c>
      <c r="BB156" s="28" t="str">
        <f t="shared" si="7"/>
        <v>M18-1</v>
      </c>
      <c r="BC156" s="25">
        <v>46179</v>
      </c>
      <c r="BD156" s="22" t="str">
        <f t="shared" si="8"/>
        <v xml:space="preserve">KALT / Feld </v>
      </c>
    </row>
    <row r="157" spans="44:56" x14ac:dyDescent="0.2">
      <c r="AR157" s="28" t="str">
        <f>'M18-1 2026 Version 1'!A45</f>
        <v>M18-1</v>
      </c>
      <c r="AS157" s="22">
        <f>'M18-1 2026 Version 1'!D45</f>
        <v>11</v>
      </c>
      <c r="AT157" s="151" t="str">
        <f>'M18-1 2026 Version 1'!F45</f>
        <v>D</v>
      </c>
      <c r="AU157" s="101" t="str">
        <f>'M18-1 2026 Version 1'!I45</f>
        <v>15:00</v>
      </c>
      <c r="AV157" s="102">
        <f>'M18-1 2026 Version 1'!L45</f>
        <v>1</v>
      </c>
      <c r="AW157" s="102" t="str">
        <f>'M18-1 2026 Version 1'!N45</f>
        <v>MTVL</v>
      </c>
      <c r="AX157" s="102" t="str">
        <f>'M18-1 2026 Version 1'!R45</f>
        <v>TURA</v>
      </c>
      <c r="AY157" s="102" t="str">
        <f>'M18-1 2026 Version 1'!AB45</f>
        <v>NN</v>
      </c>
      <c r="AZ157" s="102" t="str">
        <f>'M18-1 2026 Version 1'!AF45</f>
        <v>NN</v>
      </c>
      <c r="BA157" s="102" t="str">
        <f>'M18-1 2026 Version 1'!AK45</f>
        <v>R2-4</v>
      </c>
      <c r="BB157" s="28" t="str">
        <f t="shared" si="7"/>
        <v>M18-1</v>
      </c>
      <c r="BC157" s="25">
        <v>46179</v>
      </c>
      <c r="BD157" s="22" t="str">
        <f t="shared" si="8"/>
        <v xml:space="preserve">KALT / Feld </v>
      </c>
    </row>
    <row r="158" spans="44:56" x14ac:dyDescent="0.2">
      <c r="AR158" s="28" t="str">
        <f>'M18-1 2026 Version 1'!A48</f>
        <v>M18-1</v>
      </c>
      <c r="AS158" s="22">
        <f>'M18-1 2026 Version 1'!D48</f>
        <v>12</v>
      </c>
      <c r="AT158" s="151" t="str">
        <f>'M18-1 2026 Version 1'!F48</f>
        <v>E</v>
      </c>
      <c r="AU158" s="101" t="str">
        <f>'M18-1 2026 Version 1'!I48</f>
        <v>16:00</v>
      </c>
      <c r="AV158" s="102">
        <f>'M18-1 2026 Version 1'!L48</f>
        <v>2</v>
      </c>
      <c r="AW158" s="102" t="str">
        <f>'M18-1 2026 Version 1'!N48</f>
        <v>B2</v>
      </c>
      <c r="AX158" s="102" t="str">
        <f>'M18-1 2026 Version 1'!R48</f>
        <v>A1</v>
      </c>
      <c r="AY158" s="102" t="str">
        <f>'M18-1 2026 Version 1'!AB48</f>
        <v>NN</v>
      </c>
      <c r="AZ158" s="102" t="str">
        <f>'M18-1 2026 Version 1'!AF48</f>
        <v>NN</v>
      </c>
      <c r="BA158" s="102" t="str">
        <f>'M18-1 2026 Version 1'!AK48</f>
        <v>C1</v>
      </c>
      <c r="BB158" s="28" t="str">
        <f t="shared" si="7"/>
        <v>M18-1</v>
      </c>
      <c r="BC158" s="25">
        <v>46179</v>
      </c>
      <c r="BD158" s="22" t="str">
        <f t="shared" si="8"/>
        <v xml:space="preserve">KALT / Feld </v>
      </c>
    </row>
    <row r="159" spans="44:56" x14ac:dyDescent="0.2">
      <c r="AR159" s="28" t="str">
        <f>'M18-1 2026 Version 1'!A49</f>
        <v>M18-1</v>
      </c>
      <c r="AS159" s="22">
        <f>'M18-1 2026 Version 1'!D49</f>
        <v>13</v>
      </c>
      <c r="AT159" s="151" t="str">
        <f>'M18-1 2026 Version 1'!F49</f>
        <v>E</v>
      </c>
      <c r="AU159" s="101" t="str">
        <f>'M18-1 2026 Version 1'!I49</f>
        <v>16:00</v>
      </c>
      <c r="AV159" s="102">
        <f>'M18-1 2026 Version 1'!L49</f>
        <v>1</v>
      </c>
      <c r="AW159" s="102" t="str">
        <f>'M18-1 2026 Version 1'!N49</f>
        <v>B1</v>
      </c>
      <c r="AX159" s="102" t="str">
        <f>'M18-1 2026 Version 1'!R49</f>
        <v>A2</v>
      </c>
      <c r="AY159" s="102" t="str">
        <f>'M18-1 2026 Version 1'!AB49</f>
        <v>NN</v>
      </c>
      <c r="AZ159" s="102" t="str">
        <f>'M18-1 2026 Version 1'!AF49</f>
        <v>NN</v>
      </c>
      <c r="BA159" s="102" t="str">
        <f>'M18-1 2026 Version 1'!AK49</f>
        <v>C2</v>
      </c>
      <c r="BB159" s="28" t="str">
        <f t="shared" si="7"/>
        <v>M18-1</v>
      </c>
      <c r="BC159" s="25">
        <v>46179</v>
      </c>
      <c r="BD159" s="22" t="str">
        <f t="shared" si="8"/>
        <v xml:space="preserve">KALT / Feld </v>
      </c>
    </row>
    <row r="160" spans="44:56" x14ac:dyDescent="0.2">
      <c r="AR160" s="28" t="str">
        <f>'M18-1 2026 Version 1'!A50</f>
        <v>M18-1</v>
      </c>
      <c r="AS160" s="22">
        <f>'M18-1 2026 Version 1'!D50</f>
        <v>14</v>
      </c>
      <c r="AT160" s="151" t="str">
        <f>'M18-1 2026 Version 1'!F50</f>
        <v>F</v>
      </c>
      <c r="AU160" s="101" t="str">
        <f>'M18-1 2026 Version 1'!I50</f>
        <v>17:00</v>
      </c>
      <c r="AV160" s="102">
        <f>'M18-1 2026 Version 1'!L50</f>
        <v>1</v>
      </c>
      <c r="AW160" s="102" t="str">
        <f>'M18-1 2026 Version 1'!N50</f>
        <v>D1</v>
      </c>
      <c r="AX160" s="102" t="str">
        <f>'M18-1 2026 Version 1'!R50</f>
        <v>C2</v>
      </c>
      <c r="AY160" s="102" t="str">
        <f>'M18-1 2026 Version 1'!AB50</f>
        <v>NN</v>
      </c>
      <c r="AZ160" s="102" t="str">
        <f>'M18-1 2026 Version 1'!AF50</f>
        <v>NN</v>
      </c>
      <c r="BA160" s="102" t="str">
        <f>'M18-1 2026 Version 1'!AK50</f>
        <v>B1</v>
      </c>
      <c r="BB160" s="28" t="str">
        <f t="shared" si="7"/>
        <v>M18-1</v>
      </c>
      <c r="BC160" s="25">
        <v>46179</v>
      </c>
      <c r="BD160" s="22" t="str">
        <f t="shared" si="8"/>
        <v xml:space="preserve">KALT / Feld </v>
      </c>
    </row>
    <row r="161" spans="44:56" x14ac:dyDescent="0.2">
      <c r="AR161" s="28" t="str">
        <f>'M18-1 2026 Version 1'!A51</f>
        <v>M18-1</v>
      </c>
      <c r="AS161" s="22">
        <f>'M18-1 2026 Version 1'!D51</f>
        <v>15</v>
      </c>
      <c r="AT161" s="151" t="str">
        <f>'M18-1 2026 Version 1'!F51</f>
        <v>F</v>
      </c>
      <c r="AU161" s="101" t="str">
        <f>'M18-1 2026 Version 1'!I51</f>
        <v>17:00</v>
      </c>
      <c r="AV161" s="102">
        <f>'M18-1 2026 Version 1'!L51</f>
        <v>2</v>
      </c>
      <c r="AW161" s="102" t="str">
        <f>'M18-1 2026 Version 1'!N51</f>
        <v>D2</v>
      </c>
      <c r="AX161" s="102" t="str">
        <f>'M18-1 2026 Version 1'!R51</f>
        <v>C1</v>
      </c>
      <c r="AY161" s="102" t="str">
        <f>'M18-1 2026 Version 1'!AB51</f>
        <v>NN</v>
      </c>
      <c r="AZ161" s="102" t="str">
        <f>'M18-1 2026 Version 1'!AF51</f>
        <v>NN</v>
      </c>
      <c r="BA161" s="102" t="str">
        <f>'M18-1 2026 Version 1'!AK51</f>
        <v>B2</v>
      </c>
      <c r="BB161" s="28" t="str">
        <f t="shared" si="7"/>
        <v>M18-1</v>
      </c>
      <c r="BC161" s="25">
        <v>46179</v>
      </c>
      <c r="BD161" s="22" t="str">
        <f t="shared" si="8"/>
        <v xml:space="preserve">KALT / Feld </v>
      </c>
    </row>
    <row r="162" spans="44:56" x14ac:dyDescent="0.2">
      <c r="AR162" s="28" t="str">
        <f>'M18-1 2026 Version 1'!A52</f>
        <v>M18-1</v>
      </c>
      <c r="AS162" s="22">
        <f>'M18-1 2026 Version 1'!D52</f>
        <v>16</v>
      </c>
      <c r="AT162" s="151" t="str">
        <f>'M18-1 2026 Version 1'!F52</f>
        <v>E</v>
      </c>
      <c r="AU162" s="101" t="str">
        <f>'M18-1 2026 Version 1'!I52</f>
        <v>18:00</v>
      </c>
      <c r="AV162" s="102">
        <f>'M18-1 2026 Version 1'!L52</f>
        <v>1</v>
      </c>
      <c r="AW162" s="102" t="str">
        <f>'M18-1 2026 Version 1'!N52</f>
        <v>A1</v>
      </c>
      <c r="AX162" s="102" t="str">
        <f>'M18-1 2026 Version 1'!R52</f>
        <v>B1</v>
      </c>
      <c r="AY162" s="102" t="str">
        <f>'M18-1 2026 Version 1'!AB52</f>
        <v>NN</v>
      </c>
      <c r="AZ162" s="102" t="str">
        <f>'M18-1 2026 Version 1'!AF52</f>
        <v>NN</v>
      </c>
      <c r="BA162" s="102" t="str">
        <f>'M18-1 2026 Version 1'!AK52</f>
        <v>D1</v>
      </c>
      <c r="BB162" s="28" t="str">
        <f t="shared" si="7"/>
        <v>M18-1</v>
      </c>
      <c r="BC162" s="25">
        <v>46179</v>
      </c>
      <c r="BD162" s="22" t="str">
        <f t="shared" si="8"/>
        <v xml:space="preserve">KALT / Feld </v>
      </c>
    </row>
    <row r="163" spans="44:56" x14ac:dyDescent="0.2">
      <c r="AR163" s="28" t="str">
        <f>'M18-1 2026 Version 1'!A53</f>
        <v>M18-1</v>
      </c>
      <c r="AS163" s="22">
        <f>'M18-1 2026 Version 1'!D53</f>
        <v>17</v>
      </c>
      <c r="AT163" s="151" t="str">
        <f>'M18-1 2026 Version 1'!F53</f>
        <v>E</v>
      </c>
      <c r="AU163" s="101" t="str">
        <f>'M18-1 2026 Version 1'!I53</f>
        <v>18:00</v>
      </c>
      <c r="AV163" s="102">
        <f>'M18-1 2026 Version 1'!L53</f>
        <v>2</v>
      </c>
      <c r="AW163" s="102" t="str">
        <f>'M18-1 2026 Version 1'!N53</f>
        <v>A2</v>
      </c>
      <c r="AX163" s="102" t="str">
        <f>'M18-1 2026 Version 1'!R53</f>
        <v>B2</v>
      </c>
      <c r="AY163" s="102" t="str">
        <f>'M18-1 2026 Version 1'!AB53</f>
        <v>NN</v>
      </c>
      <c r="AZ163" s="102" t="str">
        <f>'M18-1 2026 Version 1'!AF53</f>
        <v>NN</v>
      </c>
      <c r="BA163" s="102" t="str">
        <f>'M18-1 2026 Version 1'!AK53</f>
        <v>D2</v>
      </c>
      <c r="BB163" s="28" t="str">
        <f t="shared" si="7"/>
        <v>M18-1</v>
      </c>
      <c r="BC163" s="25">
        <v>46179</v>
      </c>
      <c r="BD163" s="22" t="str">
        <f t="shared" si="8"/>
        <v xml:space="preserve">KALT / Feld </v>
      </c>
    </row>
    <row r="164" spans="44:56" x14ac:dyDescent="0.2">
      <c r="AR164" s="28" t="str">
        <f>'M18-1 2026 Version 1'!A54</f>
        <v>M18-1</v>
      </c>
      <c r="AS164" s="22">
        <f>'M18-1 2026 Version 1'!D54</f>
        <v>18</v>
      </c>
      <c r="AT164" s="151" t="str">
        <f>'M18-1 2026 Version 1'!F54</f>
        <v>F</v>
      </c>
      <c r="AU164" s="101" t="str">
        <f>'M18-1 2026 Version 1'!I54</f>
        <v>19:00</v>
      </c>
      <c r="AV164" s="102">
        <f>'M18-1 2026 Version 1'!L54</f>
        <v>1</v>
      </c>
      <c r="AW164" s="102" t="str">
        <f>'M18-1 2026 Version 1'!N54</f>
        <v>C1</v>
      </c>
      <c r="AX164" s="102" t="str">
        <f>'M18-1 2026 Version 1'!R54</f>
        <v>D1</v>
      </c>
      <c r="AY164" s="102" t="str">
        <f>'M18-1 2026 Version 1'!AB54</f>
        <v>NN</v>
      </c>
      <c r="AZ164" s="102" t="str">
        <f>'M18-1 2026 Version 1'!AF54</f>
        <v>NN</v>
      </c>
      <c r="BA164" s="102" t="str">
        <f>'M18-1 2026 Version 1'!AK54</f>
        <v>A1</v>
      </c>
      <c r="BB164" s="28" t="str">
        <f t="shared" si="7"/>
        <v>M18-1</v>
      </c>
      <c r="BC164" s="25">
        <v>46179</v>
      </c>
      <c r="BD164" s="22" t="str">
        <f t="shared" si="8"/>
        <v xml:space="preserve">KALT / Feld </v>
      </c>
    </row>
    <row r="165" spans="44:56" x14ac:dyDescent="0.2">
      <c r="AR165" s="28" t="str">
        <f>'M18-1 2026 Version 1'!A55</f>
        <v>M18-1</v>
      </c>
      <c r="AS165" s="22">
        <f>'M18-1 2026 Version 1'!D55</f>
        <v>19</v>
      </c>
      <c r="AT165" s="151" t="str">
        <f>'M18-1 2026 Version 1'!F55</f>
        <v>F</v>
      </c>
      <c r="AU165" s="101" t="str">
        <f>'M18-1 2026 Version 1'!I55</f>
        <v>19:00</v>
      </c>
      <c r="AV165" s="102">
        <f>'M18-1 2026 Version 1'!L55</f>
        <v>2</v>
      </c>
      <c r="AW165" s="102" t="str">
        <f>'M18-1 2026 Version 1'!N55</f>
        <v>C2</v>
      </c>
      <c r="AX165" s="102" t="str">
        <f>'M18-1 2026 Version 1'!R55</f>
        <v>D2</v>
      </c>
      <c r="AY165" s="102" t="str">
        <f>'M18-1 2026 Version 1'!AB55</f>
        <v>NN</v>
      </c>
      <c r="AZ165" s="102" t="str">
        <f>'M18-1 2026 Version 1'!AF55</f>
        <v>NN</v>
      </c>
      <c r="BA165" s="102" t="str">
        <f>'M18-1 2026 Version 1'!AK55</f>
        <v>A2</v>
      </c>
      <c r="BB165" s="28" t="str">
        <f t="shared" si="7"/>
        <v>M18-1</v>
      </c>
      <c r="BC165" s="25">
        <v>46179</v>
      </c>
      <c r="BD165" s="22" t="str">
        <f t="shared" si="8"/>
        <v xml:space="preserve">KALT / Feld </v>
      </c>
    </row>
  </sheetData>
  <sheetProtection sheet="1" selectLockedCells="1"/>
  <mergeCells count="223">
    <mergeCell ref="B71:I71"/>
    <mergeCell ref="J71:T71"/>
    <mergeCell ref="U71:W71"/>
    <mergeCell ref="B73:I73"/>
    <mergeCell ref="J73:T73"/>
    <mergeCell ref="U73:W73"/>
    <mergeCell ref="B65:I65"/>
    <mergeCell ref="J65:T65"/>
    <mergeCell ref="U65:W65"/>
    <mergeCell ref="B68:I68"/>
    <mergeCell ref="J68:T68"/>
    <mergeCell ref="U68:W68"/>
    <mergeCell ref="D59:I60"/>
    <mergeCell ref="J59:M60"/>
    <mergeCell ref="T59:V60"/>
    <mergeCell ref="N60:P60"/>
    <mergeCell ref="D61:M62"/>
    <mergeCell ref="N62:Y62"/>
    <mergeCell ref="T55:V56"/>
    <mergeCell ref="N56:P56"/>
    <mergeCell ref="W56:Y56"/>
    <mergeCell ref="AB56:AH58"/>
    <mergeCell ref="AJ56:AM58"/>
    <mergeCell ref="D57:I58"/>
    <mergeCell ref="J57:M58"/>
    <mergeCell ref="T57:V58"/>
    <mergeCell ref="N58:P58"/>
    <mergeCell ref="W58:Y58"/>
    <mergeCell ref="C53:E53"/>
    <mergeCell ref="G53:N53"/>
    <mergeCell ref="C54:E54"/>
    <mergeCell ref="G54:N54"/>
    <mergeCell ref="D55:I56"/>
    <mergeCell ref="J55:M56"/>
    <mergeCell ref="B51:C51"/>
    <mergeCell ref="E51:N51"/>
    <mergeCell ref="P51:Q51"/>
    <mergeCell ref="B52:C52"/>
    <mergeCell ref="E52:N52"/>
    <mergeCell ref="P52:Q52"/>
    <mergeCell ref="B49:C49"/>
    <mergeCell ref="E49:N49"/>
    <mergeCell ref="P49:Q49"/>
    <mergeCell ref="B50:C50"/>
    <mergeCell ref="E50:N50"/>
    <mergeCell ref="P50:Q50"/>
    <mergeCell ref="B47:C47"/>
    <mergeCell ref="E47:N47"/>
    <mergeCell ref="P47:Q47"/>
    <mergeCell ref="B48:C48"/>
    <mergeCell ref="E48:N48"/>
    <mergeCell ref="P48:Q48"/>
    <mergeCell ref="B45:C45"/>
    <mergeCell ref="E45:N45"/>
    <mergeCell ref="P45:Q45"/>
    <mergeCell ref="B46:C46"/>
    <mergeCell ref="E46:N46"/>
    <mergeCell ref="P46:Q46"/>
    <mergeCell ref="B43:C43"/>
    <mergeCell ref="E43:N43"/>
    <mergeCell ref="P43:Q43"/>
    <mergeCell ref="B44:C44"/>
    <mergeCell ref="E44:N44"/>
    <mergeCell ref="P44:Q44"/>
    <mergeCell ref="B41:C41"/>
    <mergeCell ref="E41:N41"/>
    <mergeCell ref="P41:Q41"/>
    <mergeCell ref="B42:C42"/>
    <mergeCell ref="E42:N42"/>
    <mergeCell ref="P42:Q42"/>
    <mergeCell ref="AM37:AM38"/>
    <mergeCell ref="B39:C40"/>
    <mergeCell ref="D39:O40"/>
    <mergeCell ref="P39:Q40"/>
    <mergeCell ref="R39:R40"/>
    <mergeCell ref="S39:W39"/>
    <mergeCell ref="AE37:AE38"/>
    <mergeCell ref="AF37:AF38"/>
    <mergeCell ref="AG37:AG38"/>
    <mergeCell ref="AH37:AH38"/>
    <mergeCell ref="AI37:AI38"/>
    <mergeCell ref="AJ37:AJ38"/>
    <mergeCell ref="AM35:AM36"/>
    <mergeCell ref="C37:G37"/>
    <mergeCell ref="K37:L37"/>
    <mergeCell ref="P37:Q37"/>
    <mergeCell ref="Y37:Y38"/>
    <mergeCell ref="Z37:Z38"/>
    <mergeCell ref="AA37:AA38"/>
    <mergeCell ref="AB37:AB38"/>
    <mergeCell ref="AC37:AC38"/>
    <mergeCell ref="AD37:AD38"/>
    <mergeCell ref="AG35:AG36"/>
    <mergeCell ref="AH35:AH36"/>
    <mergeCell ref="AI35:AI36"/>
    <mergeCell ref="AJ35:AJ36"/>
    <mergeCell ref="AK35:AK36"/>
    <mergeCell ref="AL35:AL36"/>
    <mergeCell ref="AA35:AA36"/>
    <mergeCell ref="AB35:AB36"/>
    <mergeCell ref="AC35:AC36"/>
    <mergeCell ref="AD35:AD36"/>
    <mergeCell ref="AE35:AE36"/>
    <mergeCell ref="AF35:AF36"/>
    <mergeCell ref="AK37:AK38"/>
    <mergeCell ref="AL37:AL38"/>
    <mergeCell ref="G32:T33"/>
    <mergeCell ref="C35:G35"/>
    <mergeCell ref="K35:L35"/>
    <mergeCell ref="P35:Q35"/>
    <mergeCell ref="Y35:Y36"/>
    <mergeCell ref="Z35:Z36"/>
    <mergeCell ref="B29:C29"/>
    <mergeCell ref="E29:N29"/>
    <mergeCell ref="P29:Q29"/>
    <mergeCell ref="C30:E30"/>
    <mergeCell ref="G30:N30"/>
    <mergeCell ref="C31:E31"/>
    <mergeCell ref="G31:N31"/>
    <mergeCell ref="B27:C27"/>
    <mergeCell ref="E27:N27"/>
    <mergeCell ref="P27:Q27"/>
    <mergeCell ref="B28:C28"/>
    <mergeCell ref="E28:N28"/>
    <mergeCell ref="P28:Q28"/>
    <mergeCell ref="B25:C25"/>
    <mergeCell ref="E25:N25"/>
    <mergeCell ref="P25:Q25"/>
    <mergeCell ref="B26:C26"/>
    <mergeCell ref="E26:N26"/>
    <mergeCell ref="P26:Q26"/>
    <mergeCell ref="B23:C23"/>
    <mergeCell ref="E23:N23"/>
    <mergeCell ref="P23:Q23"/>
    <mergeCell ref="B24:C24"/>
    <mergeCell ref="E24:N24"/>
    <mergeCell ref="P24:Q24"/>
    <mergeCell ref="B21:C21"/>
    <mergeCell ref="E21:N21"/>
    <mergeCell ref="P21:Q21"/>
    <mergeCell ref="B22:C22"/>
    <mergeCell ref="E22:N22"/>
    <mergeCell ref="P22:Q22"/>
    <mergeCell ref="B19:C19"/>
    <mergeCell ref="E19:N19"/>
    <mergeCell ref="P19:Q19"/>
    <mergeCell ref="B20:C20"/>
    <mergeCell ref="E20:N20"/>
    <mergeCell ref="P20:Q20"/>
    <mergeCell ref="B16:C17"/>
    <mergeCell ref="D16:O17"/>
    <mergeCell ref="P16:Q17"/>
    <mergeCell ref="C14:G14"/>
    <mergeCell ref="K14:L14"/>
    <mergeCell ref="P14:Q14"/>
    <mergeCell ref="Y14:Y15"/>
    <mergeCell ref="Z14:Z15"/>
    <mergeCell ref="AA14:AA15"/>
    <mergeCell ref="R16:R17"/>
    <mergeCell ref="S16:W16"/>
    <mergeCell ref="B18:C18"/>
    <mergeCell ref="E18:N18"/>
    <mergeCell ref="P18:Q18"/>
    <mergeCell ref="AF12:AF13"/>
    <mergeCell ref="AG12:AG13"/>
    <mergeCell ref="AL14:AL15"/>
    <mergeCell ref="AM14:AM15"/>
    <mergeCell ref="AB14:AB15"/>
    <mergeCell ref="AC14:AC15"/>
    <mergeCell ref="AD14:AD15"/>
    <mergeCell ref="AE14:AE15"/>
    <mergeCell ref="AF14:AF15"/>
    <mergeCell ref="AG14:AG15"/>
    <mergeCell ref="AH14:AH15"/>
    <mergeCell ref="AI14:AI15"/>
    <mergeCell ref="AJ14:AJ15"/>
    <mergeCell ref="AK14:AK15"/>
    <mergeCell ref="C12:G12"/>
    <mergeCell ref="K12:L12"/>
    <mergeCell ref="P12:Q12"/>
    <mergeCell ref="Y12:Y13"/>
    <mergeCell ref="Z12:Z13"/>
    <mergeCell ref="AA12:AA13"/>
    <mergeCell ref="G9:T10"/>
    <mergeCell ref="Y9:AM9"/>
    <mergeCell ref="Y10:Z10"/>
    <mergeCell ref="AB10:AC10"/>
    <mergeCell ref="AD10:AE10"/>
    <mergeCell ref="AG10:AH10"/>
    <mergeCell ref="AI10:AJ10"/>
    <mergeCell ref="AL10:AM10"/>
    <mergeCell ref="AH12:AH13"/>
    <mergeCell ref="AI12:AI13"/>
    <mergeCell ref="AJ12:AJ13"/>
    <mergeCell ref="AK12:AK13"/>
    <mergeCell ref="AL12:AL13"/>
    <mergeCell ref="AM12:AM13"/>
    <mergeCell ref="AB12:AB13"/>
    <mergeCell ref="AC12:AC13"/>
    <mergeCell ref="AD12:AD13"/>
    <mergeCell ref="AE12:AE13"/>
    <mergeCell ref="H1:P1"/>
    <mergeCell ref="B2:AM2"/>
    <mergeCell ref="B3:F3"/>
    <mergeCell ref="G3:O3"/>
    <mergeCell ref="P3:U3"/>
    <mergeCell ref="V3:AD3"/>
    <mergeCell ref="X5:Z5"/>
    <mergeCell ref="AA5:AL5"/>
    <mergeCell ref="B7:E7"/>
    <mergeCell ref="F7:H7"/>
    <mergeCell ref="I7:K7"/>
    <mergeCell ref="L7:R7"/>
    <mergeCell ref="S7:U7"/>
    <mergeCell ref="V7:W7"/>
    <mergeCell ref="X7:Z7"/>
    <mergeCell ref="AA7:AL7"/>
    <mergeCell ref="B5:C5"/>
    <mergeCell ref="D5:H5"/>
    <mergeCell ref="I5:K5"/>
    <mergeCell ref="L5:P5"/>
    <mergeCell ref="R5:S5"/>
    <mergeCell ref="T5:W5"/>
  </mergeCells>
  <dataValidations count="1">
    <dataValidation type="list" allowBlank="1" showInputMessage="1" showErrorMessage="1" sqref="H1:P1" xr:uid="{5C557CEA-C875-47E2-B7E8-7C2AE0DCD1D6}">
      <formula1>$AS$104:$AS$165</formula1>
    </dataValidation>
  </dataValidations>
  <pageMargins left="0.59055118110236227" right="0.19685039370078741" top="0.11811023622047245" bottom="0" header="0" footer="0"/>
  <pageSetup paperSize="9" scale="11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2619EBD03ED54B9D6F0029252EDD07" ma:contentTypeVersion="16" ma:contentTypeDescription="Ein neues Dokument erstellen." ma:contentTypeScope="" ma:versionID="805df8a37e1466fcd799b1a3bd2745e2">
  <xsd:schema xmlns:xsd="http://www.w3.org/2001/XMLSchema" xmlns:xs="http://www.w3.org/2001/XMLSchema" xmlns:p="http://schemas.microsoft.com/office/2006/metadata/properties" xmlns:ns2="bbd4fc41-7693-44e6-9810-79c98718f6bb" xmlns:ns3="71689e5c-6649-445e-81b8-d8bd44946d7f" targetNamespace="http://schemas.microsoft.com/office/2006/metadata/properties" ma:root="true" ma:fieldsID="80561d543ba3e55619391a9839c1371e" ns2:_="" ns3:_="">
    <xsd:import namespace="bbd4fc41-7693-44e6-9810-79c98718f6bb"/>
    <xsd:import namespace="71689e5c-6649-445e-81b8-d8bd44946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4fc41-7693-44e6-9810-79c98718f6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a17e2ef-93dc-496b-aee4-eda4535995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89e5c-6649-445e-81b8-d8bd44946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c6712d-23c5-4f4b-b643-2cf348dda950}" ma:internalName="TaxCatchAll" ma:showField="CatchAllData" ma:web="71689e5c-6649-445e-81b8-d8bd44946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689e5c-6649-445e-81b8-d8bd44946d7f" xsi:nil="true"/>
    <lcf76f155ced4ddcb4097134ff3c332f xmlns="bbd4fc41-7693-44e6-9810-79c98718f6b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9D91DF-8E97-4564-BD7D-A42AEFB595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d4fc41-7693-44e6-9810-79c98718f6bb"/>
    <ds:schemaRef ds:uri="71689e5c-6649-445e-81b8-d8bd44946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7AEB01-2466-4E0D-B2C0-479E2C440A24}">
  <ds:schemaRefs>
    <ds:schemaRef ds:uri="http://purl.org/dc/terms/"/>
    <ds:schemaRef ds:uri="http://www.w3.org/XML/1998/namespace"/>
    <ds:schemaRef ds:uri="71689e5c-6649-445e-81b8-d8bd44946d7f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bbd4fc41-7693-44e6-9810-79c98718f6bb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B9F1A14-722F-47A1-BB4F-E2A2077488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M18-2 2026 Version 1</vt:lpstr>
      <vt:lpstr>M18-1 2026 Version 1</vt:lpstr>
      <vt:lpstr>Tabelle2</vt:lpstr>
      <vt:lpstr>M18-2 2026</vt:lpstr>
      <vt:lpstr>SBB zum Ausdrucken</vt:lpstr>
      <vt:lpstr>'M18-1 2026 Version 1'!Druckbereich</vt:lpstr>
      <vt:lpstr>'M18-2 2026 Version 1'!Druckbereich</vt:lpstr>
      <vt:lpstr>'SBB zum Ausdrucken'!Druckbereich</vt:lpstr>
      <vt:lpstr>'SBB zum Ausdrucken'!Spiel</vt:lpstr>
      <vt:lpstr>'SBB zum Ausdrucken'!Spiel1</vt:lpstr>
    </vt:vector>
  </TitlesOfParts>
  <Company>SIGNAL IDUNA Gruppe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Detgen</dc:creator>
  <cp:lastModifiedBy>Julia Schäper</cp:lastModifiedBy>
  <cp:lastPrinted>2026-05-15T10:08:55Z</cp:lastPrinted>
  <dcterms:created xsi:type="dcterms:W3CDTF">2025-05-27T14:25:51Z</dcterms:created>
  <dcterms:modified xsi:type="dcterms:W3CDTF">2026-05-18T10:56:59Z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4f5a1e-de7c-41af-89dd-c1d9db1c8c14_Enabled">
    <vt:lpwstr>true</vt:lpwstr>
  </property>
  <property fmtid="{D5CDD505-2E9C-101B-9397-08002B2CF9AE}" pid="3" name="MSIP_Label_b34f5a1e-de7c-41af-89dd-c1d9db1c8c14_SetDate">
    <vt:lpwstr>2025-05-27T14:25:57Z</vt:lpwstr>
  </property>
  <property fmtid="{D5CDD505-2E9C-101B-9397-08002B2CF9AE}" pid="4" name="MSIP_Label_b34f5a1e-de7c-41af-89dd-c1d9db1c8c14_Method">
    <vt:lpwstr>Standard</vt:lpwstr>
  </property>
  <property fmtid="{D5CDD505-2E9C-101B-9397-08002B2CF9AE}" pid="5" name="MSIP_Label_b34f5a1e-de7c-41af-89dd-c1d9db1c8c14_Name">
    <vt:lpwstr>Vertraulich</vt:lpwstr>
  </property>
  <property fmtid="{D5CDD505-2E9C-101B-9397-08002B2CF9AE}" pid="6" name="MSIP_Label_b34f5a1e-de7c-41af-89dd-c1d9db1c8c14_SiteId">
    <vt:lpwstr>60a6c60d-e25e-4a6c-a276-5e1857f227f9</vt:lpwstr>
  </property>
  <property fmtid="{D5CDD505-2E9C-101B-9397-08002B2CF9AE}" pid="7" name="MSIP_Label_b34f5a1e-de7c-41af-89dd-c1d9db1c8c14_ActionId">
    <vt:lpwstr>665462fa-6272-425d-8bbe-09bdf9e0af6b</vt:lpwstr>
  </property>
  <property fmtid="{D5CDD505-2E9C-101B-9397-08002B2CF9AE}" pid="8" name="MSIP_Label_b34f5a1e-de7c-41af-89dd-c1d9db1c8c14_ContentBits">
    <vt:lpwstr>0</vt:lpwstr>
  </property>
  <property fmtid="{D5CDD505-2E9C-101B-9397-08002B2CF9AE}" pid="9" name="ContentTypeId">
    <vt:lpwstr>0x010100852619EBD03ED54B9D6F0029252EDD07</vt:lpwstr>
  </property>
  <property fmtid="{D5CDD505-2E9C-101B-9397-08002B2CF9AE}" pid="10" name="MediaServiceImageTags">
    <vt:lpwstr/>
  </property>
</Properties>
</file>